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135" windowWidth="9420" windowHeight="4500" tabRatio="870"/>
  </bookViews>
  <sheets>
    <sheet name="OBSAH" sheetId="9" r:id="rId1"/>
    <sheet name="G-4leté" sheetId="11" r:id="rId2"/>
    <sheet name="G-6leté nižší" sheetId="12" r:id="rId3"/>
    <sheet name="G-8leté nižší" sheetId="13" r:id="rId4"/>
    <sheet name="G-6leté vyšší" sheetId="14" r:id="rId5"/>
    <sheet name="G-8leté vyšší" sheetId="15" r:id="rId6"/>
    <sheet name="Souhrn oborů" sheetId="16" r:id="rId7"/>
  </sheets>
  <definedNames>
    <definedName name="_xlnm.Print_Area" localSheetId="1">'G-4leté'!$A$1:$P$197</definedName>
    <definedName name="_xlnm.Print_Area" localSheetId="2">'G-6leté nižší'!$A$1:$P$197</definedName>
    <definedName name="_xlnm.Print_Area" localSheetId="4">'G-6leté vyšší'!$A$1:$P$197</definedName>
    <definedName name="_xlnm.Print_Area" localSheetId="3">'G-8leté nižší'!$A$1:$P$197</definedName>
    <definedName name="_xlnm.Print_Area" localSheetId="5">'G-8leté vyšší'!$A$1:$P$197</definedName>
    <definedName name="_xlnm.Print_Area" localSheetId="6">'Souhrn oborů'!$A$1:$N$61</definedName>
  </definedNames>
  <calcPr calcId="125725"/>
</workbook>
</file>

<file path=xl/calcChain.xml><?xml version="1.0" encoding="utf-8"?>
<calcChain xmlns="http://schemas.openxmlformats.org/spreadsheetml/2006/main">
  <c r="L23" i="16"/>
  <c r="L26"/>
  <c r="L25"/>
  <c r="L24"/>
  <c r="L22"/>
  <c r="L20"/>
  <c r="L19"/>
  <c r="L18"/>
  <c r="L17"/>
  <c r="L16"/>
  <c r="L14"/>
  <c r="L13"/>
  <c r="L12"/>
  <c r="L11"/>
  <c r="L10"/>
  <c r="F14"/>
  <c r="E14"/>
  <c r="D14"/>
  <c r="F13"/>
  <c r="E13"/>
  <c r="D13"/>
  <c r="F12"/>
  <c r="E12"/>
  <c r="D12"/>
  <c r="F11"/>
  <c r="E11"/>
  <c r="D11"/>
  <c r="F10"/>
  <c r="E10"/>
  <c r="D10"/>
  <c r="J26"/>
  <c r="I26"/>
  <c r="H26"/>
  <c r="G26"/>
  <c r="J25"/>
  <c r="I25"/>
  <c r="H25"/>
  <c r="G25"/>
  <c r="J24"/>
  <c r="I24"/>
  <c r="H24"/>
  <c r="G24"/>
  <c r="J23"/>
  <c r="I23"/>
  <c r="H23"/>
  <c r="G23"/>
  <c r="J22"/>
  <c r="I22"/>
  <c r="H22"/>
  <c r="G22"/>
  <c r="J20"/>
  <c r="I20"/>
  <c r="H20"/>
  <c r="G20"/>
  <c r="J19"/>
  <c r="I19"/>
  <c r="H19"/>
  <c r="G19"/>
  <c r="J18"/>
  <c r="I18"/>
  <c r="H18"/>
  <c r="G18"/>
  <c r="J17"/>
  <c r="I17"/>
  <c r="H17"/>
  <c r="G17"/>
  <c r="J16"/>
  <c r="I16"/>
  <c r="H16"/>
  <c r="G16"/>
  <c r="I10"/>
  <c r="G10"/>
  <c r="J14"/>
  <c r="I14"/>
  <c r="H14"/>
  <c r="G14"/>
  <c r="J13"/>
  <c r="I13"/>
  <c r="H13"/>
  <c r="G13"/>
  <c r="J12"/>
  <c r="I12"/>
  <c r="H12"/>
  <c r="G12"/>
  <c r="J11"/>
  <c r="I11"/>
  <c r="H11"/>
  <c r="G11"/>
  <c r="J10"/>
  <c r="H10"/>
  <c r="C14" l="1"/>
  <c r="B14"/>
  <c r="B26" s="1"/>
  <c r="C13"/>
  <c r="C25" s="1"/>
  <c r="B13"/>
  <c r="C12"/>
  <c r="C24" s="1"/>
  <c r="B12"/>
  <c r="B24" s="1"/>
  <c r="C11"/>
  <c r="C23" s="1"/>
  <c r="B11"/>
  <c r="C10"/>
  <c r="C22" s="1"/>
  <c r="B10"/>
  <c r="B22" s="1"/>
  <c r="C26"/>
  <c r="B20"/>
  <c r="C20"/>
  <c r="B25"/>
  <c r="B23"/>
  <c r="F13" i="12"/>
  <c r="F14"/>
  <c r="F15"/>
  <c r="O30" i="15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B31" s="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 s="1"/>
  <c r="I21"/>
  <c r="I101" s="1"/>
  <c r="H21"/>
  <c r="H23" s="1"/>
  <c r="G21"/>
  <c r="G101" s="1"/>
  <c r="F21"/>
  <c r="F23" s="1"/>
  <c r="E21"/>
  <c r="E101" s="1"/>
  <c r="D21"/>
  <c r="D23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B100" s="1"/>
  <c r="P12"/>
  <c r="P11"/>
  <c r="P10"/>
  <c r="P9"/>
  <c r="O30" i="14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B31" s="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 s="1"/>
  <c r="I21"/>
  <c r="I101" s="1"/>
  <c r="H21"/>
  <c r="H23" s="1"/>
  <c r="G21"/>
  <c r="G101" s="1"/>
  <c r="F21"/>
  <c r="F23" s="1"/>
  <c r="E21"/>
  <c r="E101" s="1"/>
  <c r="D21"/>
  <c r="D23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B100" s="1"/>
  <c r="P12"/>
  <c r="P11"/>
  <c r="P10"/>
  <c r="P9"/>
  <c r="O30" i="13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B31" s="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 s="1"/>
  <c r="I21"/>
  <c r="I101" s="1"/>
  <c r="H21"/>
  <c r="H23" s="1"/>
  <c r="G21"/>
  <c r="G101" s="1"/>
  <c r="F21"/>
  <c r="F23" s="1"/>
  <c r="E21"/>
  <c r="E101" s="1"/>
  <c r="D21"/>
  <c r="D23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B100" s="1"/>
  <c r="P12"/>
  <c r="P11"/>
  <c r="P10"/>
  <c r="P9"/>
  <c r="O30" i="12"/>
  <c r="N30"/>
  <c r="M30"/>
  <c r="L30"/>
  <c r="K30"/>
  <c r="J30"/>
  <c r="I30"/>
  <c r="H30"/>
  <c r="G30"/>
  <c r="F30"/>
  <c r="E30"/>
  <c r="D30"/>
  <c r="C30"/>
  <c r="B30"/>
  <c r="P30"/>
  <c r="O29"/>
  <c r="O31"/>
  <c r="N29"/>
  <c r="N31"/>
  <c r="M29"/>
  <c r="M31"/>
  <c r="L29"/>
  <c r="L31"/>
  <c r="K29"/>
  <c r="K31"/>
  <c r="J29"/>
  <c r="J31"/>
  <c r="I29"/>
  <c r="I31"/>
  <c r="H29"/>
  <c r="H31"/>
  <c r="G29"/>
  <c r="G31"/>
  <c r="F29"/>
  <c r="F31"/>
  <c r="E29"/>
  <c r="E31"/>
  <c r="D29"/>
  <c r="D31"/>
  <c r="C29"/>
  <c r="C31"/>
  <c r="B29"/>
  <c r="B3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/>
  <c r="I21"/>
  <c r="I101" s="1"/>
  <c r="H21"/>
  <c r="H23" s="1"/>
  <c r="G21"/>
  <c r="G101" s="1"/>
  <c r="F21"/>
  <c r="F23"/>
  <c r="E21"/>
  <c r="E101" s="1"/>
  <c r="D21"/>
  <c r="D23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53"/>
  <c r="E14"/>
  <c r="E153"/>
  <c r="D14"/>
  <c r="D153"/>
  <c r="C14"/>
  <c r="C153"/>
  <c r="B14"/>
  <c r="B153"/>
  <c r="O13"/>
  <c r="O15"/>
  <c r="N13"/>
  <c r="N100"/>
  <c r="M13"/>
  <c r="M15"/>
  <c r="L13"/>
  <c r="L100"/>
  <c r="K13"/>
  <c r="K15"/>
  <c r="J13"/>
  <c r="J100"/>
  <c r="I13"/>
  <c r="I15"/>
  <c r="H13"/>
  <c r="H100"/>
  <c r="G13"/>
  <c r="G15"/>
  <c r="F100"/>
  <c r="E13"/>
  <c r="E15" s="1"/>
  <c r="E36" s="1"/>
  <c r="D13"/>
  <c r="D100" s="1"/>
  <c r="C13"/>
  <c r="C15" s="1"/>
  <c r="B13"/>
  <c r="B100" s="1"/>
  <c r="P12"/>
  <c r="P11"/>
  <c r="P10"/>
  <c r="P9"/>
  <c r="K13" i="11"/>
  <c r="O30"/>
  <c r="N30"/>
  <c r="M30"/>
  <c r="L30"/>
  <c r="K30"/>
  <c r="J30"/>
  <c r="I30"/>
  <c r="H30"/>
  <c r="G30"/>
  <c r="F30"/>
  <c r="E30"/>
  <c r="D30"/>
  <c r="C30"/>
  <c r="B30"/>
  <c r="P30"/>
  <c r="O29"/>
  <c r="O31"/>
  <c r="N29"/>
  <c r="N31"/>
  <c r="M29"/>
  <c r="M31"/>
  <c r="L29"/>
  <c r="L31"/>
  <c r="K29"/>
  <c r="K31"/>
  <c r="J29"/>
  <c r="J31"/>
  <c r="I29"/>
  <c r="I31"/>
  <c r="H29"/>
  <c r="H31"/>
  <c r="G29"/>
  <c r="G31"/>
  <c r="F29"/>
  <c r="F31"/>
  <c r="E29"/>
  <c r="E31"/>
  <c r="D29"/>
  <c r="D31"/>
  <c r="C29"/>
  <c r="C31"/>
  <c r="B29"/>
  <c r="B3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 s="1"/>
  <c r="I21"/>
  <c r="I101" s="1"/>
  <c r="H21"/>
  <c r="H101" s="1"/>
  <c r="G21"/>
  <c r="G101" s="1"/>
  <c r="F21"/>
  <c r="F101" s="1"/>
  <c r="E21"/>
  <c r="E101" s="1"/>
  <c r="D21"/>
  <c r="D23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00" s="1"/>
  <c r="L13"/>
  <c r="L100" s="1"/>
  <c r="K100"/>
  <c r="J13"/>
  <c r="J100"/>
  <c r="I13"/>
  <c r="I100"/>
  <c r="H13"/>
  <c r="H100"/>
  <c r="G13"/>
  <c r="G15"/>
  <c r="F13"/>
  <c r="F100"/>
  <c r="E13"/>
  <c r="E15"/>
  <c r="D13"/>
  <c r="D100"/>
  <c r="C13"/>
  <c r="C100"/>
  <c r="B13"/>
  <c r="B100"/>
  <c r="P12"/>
  <c r="P11"/>
  <c r="P10"/>
  <c r="P9"/>
  <c r="F37" i="12"/>
  <c r="F34"/>
  <c r="J37"/>
  <c r="J34"/>
  <c r="P13"/>
  <c r="B15"/>
  <c r="D15"/>
  <c r="F36"/>
  <c r="H15"/>
  <c r="J15"/>
  <c r="J36" s="1"/>
  <c r="L15"/>
  <c r="N15"/>
  <c r="P22"/>
  <c r="C23"/>
  <c r="E23"/>
  <c r="G23"/>
  <c r="I23"/>
  <c r="K23"/>
  <c r="M23"/>
  <c r="M36" s="1"/>
  <c r="O23"/>
  <c r="P29"/>
  <c r="P31" s="1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B101"/>
  <c r="D101"/>
  <c r="F101"/>
  <c r="H101"/>
  <c r="J101"/>
  <c r="L101"/>
  <c r="N101"/>
  <c r="C150"/>
  <c r="E150"/>
  <c r="G150"/>
  <c r="I150"/>
  <c r="K150"/>
  <c r="M150"/>
  <c r="O150"/>
  <c r="B151"/>
  <c r="D151"/>
  <c r="F151"/>
  <c r="H151"/>
  <c r="J151"/>
  <c r="L151"/>
  <c r="N151"/>
  <c r="P14"/>
  <c r="P153" s="1"/>
  <c r="P2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F15" i="11"/>
  <c r="C15"/>
  <c r="H15"/>
  <c r="K15"/>
  <c r="I15"/>
  <c r="M15"/>
  <c r="F23"/>
  <c r="F36" s="1"/>
  <c r="I23"/>
  <c r="I37" s="1"/>
  <c r="M23"/>
  <c r="M36" s="1"/>
  <c r="C23"/>
  <c r="C36" s="1"/>
  <c r="H23"/>
  <c r="H37" s="1"/>
  <c r="K23"/>
  <c r="K36" s="1"/>
  <c r="P13"/>
  <c r="D15"/>
  <c r="L15"/>
  <c r="P22"/>
  <c r="E23"/>
  <c r="E36"/>
  <c r="G23"/>
  <c r="G33"/>
  <c r="O23"/>
  <c r="P29"/>
  <c r="P31" s="1"/>
  <c r="P34" s="1"/>
  <c r="C33"/>
  <c r="I33"/>
  <c r="K33"/>
  <c r="M33"/>
  <c r="F34"/>
  <c r="H34"/>
  <c r="C97"/>
  <c r="E97"/>
  <c r="G97"/>
  <c r="I97"/>
  <c r="K97"/>
  <c r="M97"/>
  <c r="O97"/>
  <c r="B98"/>
  <c r="D98"/>
  <c r="F98"/>
  <c r="H98"/>
  <c r="J98"/>
  <c r="L98"/>
  <c r="N98"/>
  <c r="E100"/>
  <c r="G100"/>
  <c r="O100"/>
  <c r="B101"/>
  <c r="D101"/>
  <c r="J101"/>
  <c r="L101"/>
  <c r="N101"/>
  <c r="C150"/>
  <c r="E150"/>
  <c r="G150"/>
  <c r="I150"/>
  <c r="K150"/>
  <c r="M150"/>
  <c r="O150"/>
  <c r="B151"/>
  <c r="D151"/>
  <c r="F151"/>
  <c r="H151"/>
  <c r="J151"/>
  <c r="L151"/>
  <c r="N151"/>
  <c r="B15"/>
  <c r="J15"/>
  <c r="N15"/>
  <c r="P14"/>
  <c r="P21"/>
  <c r="F33"/>
  <c r="C34"/>
  <c r="K34"/>
  <c r="M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O37" i="12"/>
  <c r="O34"/>
  <c r="K37"/>
  <c r="K34"/>
  <c r="G37"/>
  <c r="G34"/>
  <c r="C37"/>
  <c r="C34"/>
  <c r="J33"/>
  <c r="F33"/>
  <c r="K36"/>
  <c r="P101"/>
  <c r="P98"/>
  <c r="M37"/>
  <c r="M34"/>
  <c r="I37"/>
  <c r="I34"/>
  <c r="E37"/>
  <c r="E34"/>
  <c r="P154"/>
  <c r="P151"/>
  <c r="P97"/>
  <c r="P23"/>
  <c r="O33"/>
  <c r="G33"/>
  <c r="P15" i="11"/>
  <c r="I34"/>
  <c r="H33"/>
  <c r="H36"/>
  <c r="I36"/>
  <c r="P153"/>
  <c r="P150"/>
  <c r="G37"/>
  <c r="G34"/>
  <c r="P154"/>
  <c r="P151"/>
  <c r="G36"/>
  <c r="P101"/>
  <c r="P98"/>
  <c r="O37"/>
  <c r="O34"/>
  <c r="E37"/>
  <c r="E34"/>
  <c r="P100"/>
  <c r="P97"/>
  <c r="P23"/>
  <c r="E33"/>
  <c r="P36"/>
  <c r="P33"/>
  <c r="C33" i="12" l="1"/>
  <c r="C36"/>
  <c r="B34"/>
  <c r="B33"/>
  <c r="B37"/>
  <c r="D34"/>
  <c r="D33"/>
  <c r="D37"/>
  <c r="D36"/>
  <c r="L34"/>
  <c r="L33"/>
  <c r="L37"/>
  <c r="L36"/>
  <c r="N34"/>
  <c r="N37"/>
  <c r="N33"/>
  <c r="H34"/>
  <c r="H33"/>
  <c r="H37"/>
  <c r="H36"/>
  <c r="P100"/>
  <c r="E33"/>
  <c r="N36"/>
  <c r="B36"/>
  <c r="G36"/>
  <c r="I36"/>
  <c r="K33"/>
  <c r="M33"/>
  <c r="O36"/>
  <c r="P34"/>
  <c r="P37"/>
  <c r="P37" i="11"/>
  <c r="B37"/>
  <c r="B33"/>
  <c r="B34"/>
  <c r="B36"/>
  <c r="J37"/>
  <c r="J36"/>
  <c r="J34"/>
  <c r="J33"/>
  <c r="N37"/>
  <c r="N33"/>
  <c r="N34"/>
  <c r="N36"/>
  <c r="D37"/>
  <c r="D36"/>
  <c r="D34"/>
  <c r="D33"/>
  <c r="L37"/>
  <c r="L33"/>
  <c r="L34"/>
  <c r="L36"/>
  <c r="K37"/>
  <c r="C37"/>
  <c r="M37"/>
  <c r="F37"/>
  <c r="O36"/>
  <c r="O33"/>
  <c r="C16" i="16"/>
  <c r="C17"/>
  <c r="C18"/>
  <c r="C19"/>
  <c r="B16"/>
  <c r="B17"/>
  <c r="B18"/>
  <c r="B19"/>
  <c r="P150" i="12"/>
  <c r="P15"/>
  <c r="P36"/>
  <c r="P33"/>
  <c r="I33"/>
  <c r="B37" i="15"/>
  <c r="B34"/>
  <c r="D37"/>
  <c r="D34"/>
  <c r="F37"/>
  <c r="F34"/>
  <c r="H37"/>
  <c r="H34"/>
  <c r="J37"/>
  <c r="J34"/>
  <c r="L37"/>
  <c r="L34"/>
  <c r="N37"/>
  <c r="N34"/>
  <c r="P13"/>
  <c r="B15"/>
  <c r="D15"/>
  <c r="F15"/>
  <c r="H15"/>
  <c r="J15"/>
  <c r="L15"/>
  <c r="N15"/>
  <c r="P22"/>
  <c r="C23"/>
  <c r="E23"/>
  <c r="E36" s="1"/>
  <c r="G23"/>
  <c r="I23"/>
  <c r="I36" s="1"/>
  <c r="K23"/>
  <c r="M23"/>
  <c r="M36" s="1"/>
  <c r="O23"/>
  <c r="P29"/>
  <c r="P31" s="1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B101"/>
  <c r="D101"/>
  <c r="F101"/>
  <c r="H101"/>
  <c r="J101"/>
  <c r="L101"/>
  <c r="N101"/>
  <c r="C150"/>
  <c r="E150"/>
  <c r="G150"/>
  <c r="I150"/>
  <c r="K150"/>
  <c r="M150"/>
  <c r="O150"/>
  <c r="B151"/>
  <c r="D151"/>
  <c r="F151"/>
  <c r="H151"/>
  <c r="J151"/>
  <c r="L151"/>
  <c r="N151"/>
  <c r="P14"/>
  <c r="P2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B37" i="14"/>
  <c r="B34"/>
  <c r="D37"/>
  <c r="D34"/>
  <c r="F37"/>
  <c r="F34"/>
  <c r="H37"/>
  <c r="H34"/>
  <c r="J37"/>
  <c r="J34"/>
  <c r="L37"/>
  <c r="L34"/>
  <c r="N37"/>
  <c r="N34"/>
  <c r="P13"/>
  <c r="B15"/>
  <c r="D15"/>
  <c r="F15"/>
  <c r="H15"/>
  <c r="J15"/>
  <c r="L15"/>
  <c r="N15"/>
  <c r="P22"/>
  <c r="C23"/>
  <c r="E23"/>
  <c r="E36" s="1"/>
  <c r="G23"/>
  <c r="I23"/>
  <c r="I36" s="1"/>
  <c r="K23"/>
  <c r="M23"/>
  <c r="M36" s="1"/>
  <c r="O23"/>
  <c r="P29"/>
  <c r="P31" s="1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B101"/>
  <c r="D101"/>
  <c r="F101"/>
  <c r="H101"/>
  <c r="J101"/>
  <c r="L101"/>
  <c r="N101"/>
  <c r="C150"/>
  <c r="E150"/>
  <c r="G150"/>
  <c r="I150"/>
  <c r="K150"/>
  <c r="M150"/>
  <c r="O150"/>
  <c r="B151"/>
  <c r="D151"/>
  <c r="F151"/>
  <c r="H151"/>
  <c r="J151"/>
  <c r="L151"/>
  <c r="N151"/>
  <c r="P14"/>
  <c r="P2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30" i="13"/>
  <c r="B37"/>
  <c r="B34"/>
  <c r="D37"/>
  <c r="D34"/>
  <c r="F37"/>
  <c r="F34"/>
  <c r="H37"/>
  <c r="H34"/>
  <c r="J37"/>
  <c r="J34"/>
  <c r="L37"/>
  <c r="L34"/>
  <c r="N37"/>
  <c r="N34"/>
  <c r="P13"/>
  <c r="B15"/>
  <c r="D15"/>
  <c r="F15"/>
  <c r="H15"/>
  <c r="J15"/>
  <c r="L15"/>
  <c r="N15"/>
  <c r="P22"/>
  <c r="C23"/>
  <c r="C33" s="1"/>
  <c r="E23"/>
  <c r="E36" s="1"/>
  <c r="G23"/>
  <c r="G33" s="1"/>
  <c r="I23"/>
  <c r="I36" s="1"/>
  <c r="K23"/>
  <c r="K33" s="1"/>
  <c r="M23"/>
  <c r="M36" s="1"/>
  <c r="O23"/>
  <c r="O33" s="1"/>
  <c r="P29"/>
  <c r="P31" s="1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B101"/>
  <c r="D101"/>
  <c r="F101"/>
  <c r="H101"/>
  <c r="J101"/>
  <c r="L101"/>
  <c r="N101"/>
  <c r="C150"/>
  <c r="E150"/>
  <c r="G150"/>
  <c r="I150"/>
  <c r="K150"/>
  <c r="M150"/>
  <c r="O150"/>
  <c r="B151"/>
  <c r="D151"/>
  <c r="F151"/>
  <c r="H151"/>
  <c r="J151"/>
  <c r="L151"/>
  <c r="N151"/>
  <c r="P14"/>
  <c r="P2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5" i="15" l="1"/>
  <c r="P15" i="13"/>
  <c r="P15" i="14"/>
  <c r="P153" i="15"/>
  <c r="P150"/>
  <c r="O37"/>
  <c r="O34"/>
  <c r="K37"/>
  <c r="K34"/>
  <c r="G37"/>
  <c r="G34"/>
  <c r="C37"/>
  <c r="C34"/>
  <c r="N36"/>
  <c r="N33"/>
  <c r="J36"/>
  <c r="J33"/>
  <c r="F36"/>
  <c r="F33"/>
  <c r="B36"/>
  <c r="B33"/>
  <c r="O36"/>
  <c r="K36"/>
  <c r="G36"/>
  <c r="C36"/>
  <c r="P101"/>
  <c r="P98"/>
  <c r="M37"/>
  <c r="M34"/>
  <c r="I37"/>
  <c r="I34"/>
  <c r="E37"/>
  <c r="E34"/>
  <c r="P154"/>
  <c r="P151"/>
  <c r="L36"/>
  <c r="L33"/>
  <c r="H36"/>
  <c r="H33"/>
  <c r="D36"/>
  <c r="D33"/>
  <c r="P100"/>
  <c r="P97"/>
  <c r="P23"/>
  <c r="O33"/>
  <c r="M33"/>
  <c r="K33"/>
  <c r="I33"/>
  <c r="G33"/>
  <c r="E33"/>
  <c r="C33"/>
  <c r="P153" i="14"/>
  <c r="P150"/>
  <c r="O37"/>
  <c r="O34"/>
  <c r="K37"/>
  <c r="K34"/>
  <c r="G37"/>
  <c r="G34"/>
  <c r="C37"/>
  <c r="C34"/>
  <c r="N36"/>
  <c r="N33"/>
  <c r="J36"/>
  <c r="J33"/>
  <c r="F36"/>
  <c r="F33"/>
  <c r="B36"/>
  <c r="B33"/>
  <c r="O36"/>
  <c r="K36"/>
  <c r="G36"/>
  <c r="C36"/>
  <c r="P101"/>
  <c r="P98"/>
  <c r="M37"/>
  <c r="M34"/>
  <c r="I37"/>
  <c r="I34"/>
  <c r="E37"/>
  <c r="E34"/>
  <c r="P154"/>
  <c r="P151"/>
  <c r="L36"/>
  <c r="L33"/>
  <c r="H36"/>
  <c r="H33"/>
  <c r="D36"/>
  <c r="D33"/>
  <c r="P100"/>
  <c r="P97"/>
  <c r="P23"/>
  <c r="O33"/>
  <c r="M33"/>
  <c r="K33"/>
  <c r="I33"/>
  <c r="G33"/>
  <c r="E33"/>
  <c r="C33"/>
  <c r="P101" i="13"/>
  <c r="P98"/>
  <c r="P153"/>
  <c r="P150"/>
  <c r="O37"/>
  <c r="O34"/>
  <c r="K37"/>
  <c r="K34"/>
  <c r="G37"/>
  <c r="G34"/>
  <c r="C37"/>
  <c r="C34"/>
  <c r="N36"/>
  <c r="N33"/>
  <c r="J36"/>
  <c r="J33"/>
  <c r="F36"/>
  <c r="F33"/>
  <c r="B36"/>
  <c r="B33"/>
  <c r="O36"/>
  <c r="K36"/>
  <c r="G36"/>
  <c r="C36"/>
  <c r="M37"/>
  <c r="M34"/>
  <c r="I37"/>
  <c r="I34"/>
  <c r="E37"/>
  <c r="E34"/>
  <c r="P154"/>
  <c r="P151"/>
  <c r="L36"/>
  <c r="L33"/>
  <c r="H36"/>
  <c r="H33"/>
  <c r="D36"/>
  <c r="D33"/>
  <c r="P100"/>
  <c r="P97"/>
  <c r="P23"/>
  <c r="M33"/>
  <c r="I33"/>
  <c r="E33"/>
  <c r="P37" i="15" l="1"/>
  <c r="P34"/>
  <c r="P36"/>
  <c r="P33"/>
  <c r="P37" i="14"/>
  <c r="P34"/>
  <c r="P36"/>
  <c r="P33"/>
  <c r="P37" i="13"/>
  <c r="P34"/>
  <c r="P36"/>
  <c r="P33"/>
</calcChain>
</file>

<file path=xl/sharedStrings.xml><?xml version="1.0" encoding="utf-8"?>
<sst xmlns="http://schemas.openxmlformats.org/spreadsheetml/2006/main" count="531" uniqueCount="116">
  <si>
    <t xml:space="preserve">(gymnázium) </t>
  </si>
  <si>
    <t>Kraj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</si>
  <si>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</si>
  <si>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</si>
  <si>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</si>
  <si>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</si>
  <si>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</si>
  <si>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</si>
  <si>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</si>
  <si>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</si>
  <si>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</si>
  <si>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</si>
  <si>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</si>
  <si>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</si>
  <si>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Moravskoslezský</t>
  </si>
  <si>
    <t>Zlínský</t>
  </si>
  <si>
    <t>Np</t>
  </si>
  <si>
    <t>Pp</t>
  </si>
  <si>
    <t>No</t>
  </si>
  <si>
    <t>Po</t>
  </si>
  <si>
    <t>OBSAH:</t>
  </si>
  <si>
    <t>1.</t>
  </si>
  <si>
    <t>2.</t>
  </si>
  <si>
    <t>3.</t>
  </si>
  <si>
    <t>4.</t>
  </si>
  <si>
    <t>5.</t>
  </si>
  <si>
    <t>Graf č. 1</t>
  </si>
  <si>
    <t>Graf č. 2</t>
  </si>
  <si>
    <t>Graf č. 3</t>
  </si>
  <si>
    <t>Graf č. 4</t>
  </si>
  <si>
    <t>Graf č. 5</t>
  </si>
  <si>
    <t>Tabulka č. 1</t>
  </si>
  <si>
    <t>Tabulka č. 2</t>
  </si>
  <si>
    <t>Tabulka č. 3</t>
  </si>
  <si>
    <t>Tabulka č. 4</t>
  </si>
  <si>
    <t>Tabulka č. 5</t>
  </si>
  <si>
    <t>GYMNÁZIA</t>
  </si>
  <si>
    <t>PŘÍLOHA Č. 8</t>
  </si>
  <si>
    <t>Příloha č. 8</t>
  </si>
  <si>
    <t>Průměr ČR</t>
  </si>
  <si>
    <t>Pořadí</t>
  </si>
  <si>
    <t>Kód oboru</t>
  </si>
  <si>
    <t>Název oboru vzdělání</t>
  </si>
  <si>
    <t>Průměrná hodnota normativu MP</t>
  </si>
  <si>
    <t>v roce 2009</t>
  </si>
  <si>
    <t>Změna normativu MP 2010/2009 (v %)</t>
  </si>
  <si>
    <t>Změna normativu MP 2010-2009 (v Kč)</t>
  </si>
  <si>
    <t>v roce 2010</t>
  </si>
  <si>
    <t>Porovnání krajských normativů mzdových prostředků
 stanovených jednotlivými krajskými úřady pro krajské a obecní školství
 v roce 2011</t>
  </si>
  <si>
    <t>Normativ mzdových prostředků (MP) v jednotlivých krajích v roce 2011 v porovnání s roky 2010 a 2009</t>
  </si>
  <si>
    <t>Normativ MP 
a ukazatele rozhodné pro jeho stanovení
v jednotlivých letech</t>
  </si>
  <si>
    <t>Normativ MP pedagogů na 1 žáka</t>
  </si>
  <si>
    <t>Normativ MP nepedagogů na 1 žáka</t>
  </si>
  <si>
    <t>Normativ MP celkem na 1 žáka</t>
  </si>
  <si>
    <t>Změna normativu MP 2011/2010 (v %)</t>
  </si>
  <si>
    <t>Změna normativu MP 2011-2010 (v Kč)</t>
  </si>
  <si>
    <t>Tabulka č. 1a</t>
  </si>
  <si>
    <t>Meziroční změna 
normativu MP pedagogů 
na 1 žáka</t>
  </si>
  <si>
    <t>Změna normativu MP ped. 2011/2010 (v %)</t>
  </si>
  <si>
    <t>Změna normativu MP ped. 2010/2009 (v %)</t>
  </si>
  <si>
    <t>Změna normativu MP ped. 2011-2010 (v Kč)</t>
  </si>
  <si>
    <t>Změna normativu MP ped. 2010-2009 (v Kč)</t>
  </si>
  <si>
    <t>Graf č. 1a</t>
  </si>
  <si>
    <t>Tabulka č. 1b</t>
  </si>
  <si>
    <t>Meziroční změna 
normativu MP nepedagogů 
na 1 žáka</t>
  </si>
  <si>
    <t>Změna normativu MP neped. 2011/2010 (v %)</t>
  </si>
  <si>
    <t>Změna normativu MP neped. 2010/2009 (v %)</t>
  </si>
  <si>
    <t>Změna normativu MP neped. 2011-2010 (v Kč)</t>
  </si>
  <si>
    <t>Změna normativu MP neped. 2010-2009 (v Kč)</t>
  </si>
  <si>
    <t>Graf č. 1b</t>
  </si>
  <si>
    <r>
      <t>Vysočina   *</t>
    </r>
    <r>
      <rPr>
        <b/>
        <vertAlign val="superscript"/>
        <sz val="12"/>
        <rFont val="Arial"/>
        <family val="2"/>
        <charset val="238"/>
      </rPr>
      <t>)</t>
    </r>
  </si>
  <si>
    <t>*) KÚ kraje Vysočina stanovil v roce 2011 u všech oborů vzdělání, zakončených maturitní zkouškou, k normativním ukazatelům navíc částku 153 Kč na žáka.</t>
  </si>
  <si>
    <t>Tabulka č. 2a</t>
  </si>
  <si>
    <t>Graf č. 2a</t>
  </si>
  <si>
    <t>Tabulka č. 2b</t>
  </si>
  <si>
    <t>Graf č. 2b</t>
  </si>
  <si>
    <t>Tabulka č. 3a</t>
  </si>
  <si>
    <t>Graf č. 3a</t>
  </si>
  <si>
    <t>Tabulka č. 3b</t>
  </si>
  <si>
    <t>Graf č. 3b</t>
  </si>
  <si>
    <t>Tabulka č. 4a</t>
  </si>
  <si>
    <t>Graf č. 4a</t>
  </si>
  <si>
    <t>Tabulka č. 4b</t>
  </si>
  <si>
    <t>Graf č. 4b</t>
  </si>
  <si>
    <t>Tabulka č. 5a</t>
  </si>
  <si>
    <t>Graf č. 5a</t>
  </si>
  <si>
    <t>Tabulka č. 5b</t>
  </si>
  <si>
    <t>Graf č. 5b</t>
  </si>
  <si>
    <t>Počet žáků 
ve šk. r. 2010/2011</t>
  </si>
  <si>
    <t>v roce 2011</t>
  </si>
  <si>
    <t>Celkový normativ MP</t>
  </si>
  <si>
    <t>Normativ MP pedagogických pracovníků</t>
  </si>
  <si>
    <t>Normativ MP nepedagogických pracovníků</t>
  </si>
  <si>
    <t>Obory vzdělání gymnázií</t>
  </si>
  <si>
    <t>Tabulka č. 6</t>
  </si>
  <si>
    <t>Graf č. 6</t>
  </si>
  <si>
    <t>Průměrná hodnota normativu mzdových prostředků (MP) stanoveného jednotlivými kraji v roce 2011 v porovnání s roky 2010 a 2009</t>
  </si>
  <si>
    <t>Změna 2011 ku 2010</t>
  </si>
  <si>
    <t>Změna 2010 ku 2009</t>
  </si>
  <si>
    <t>v %</t>
  </si>
  <si>
    <t>v Kč</t>
  </si>
  <si>
    <t>Poznámka: počet žáků ve školním roce 2010/2011 v denní formě vzdělávání (podle stavu k 30.9.2010). Součet počtu žáků v oboru Gymnázium všeobecné a v oboru Gymnáziu (v příslušné délce studia).</t>
  </si>
  <si>
    <t xml:space="preserve">Gymnázium (4leté)  79-41-K/41 </t>
  </si>
  <si>
    <t>79-41-K/41</t>
  </si>
  <si>
    <t xml:space="preserve">Gymnázium (4leté)   </t>
  </si>
  <si>
    <t xml:space="preserve">Gymnázium (6leté) nižší stupeň  </t>
  </si>
  <si>
    <t xml:space="preserve">Gymnázium (8leté) nižší stupeň </t>
  </si>
  <si>
    <t xml:space="preserve">Gymnázium (6leté) vyšší stupeň  </t>
  </si>
  <si>
    <t xml:space="preserve">Gymnázium (8leté) vyšší stupeň  </t>
  </si>
  <si>
    <t>79-41-K/61</t>
  </si>
  <si>
    <t xml:space="preserve">79-41-K/81 </t>
  </si>
  <si>
    <t xml:space="preserve">79-41-K/61 </t>
  </si>
  <si>
    <t xml:space="preserve">Gymnázium (6leté) nižší stupeň 79-41-K/61 </t>
  </si>
  <si>
    <t xml:space="preserve">Gymnázium (8leté) nižší stupeň 79-41-K/81 </t>
  </si>
  <si>
    <t xml:space="preserve">Gymnázium (6leté) vyšší stupeň  79-41-K/61 </t>
  </si>
  <si>
    <t xml:space="preserve">Gymnázium (8leté) vyšší stupeň  79-41-K/81 </t>
  </si>
</sst>
</file>

<file path=xl/styles.xml><?xml version="1.0" encoding="utf-8"?>
<styleSheet xmlns="http://schemas.openxmlformats.org/spreadsheetml/2006/main">
  <numFmts count="9">
    <numFmt numFmtId="164" formatCode="#,##0_ ;[Red]\-#,##0\ "/>
    <numFmt numFmtId="165" formatCode="\+#,##0.00;[Red]\-#,##0.00"/>
    <numFmt numFmtId="166" formatCode="\+#,##0;[Red]\-#,##0"/>
    <numFmt numFmtId="167" formatCode="#,##0.00;\-0.00;&quot; --- &quot;"/>
    <numFmt numFmtId="168" formatCode="#,##0;\-0;&quot; --- &quot;"/>
    <numFmt numFmtId="169" formatCode="\+\ #,##0.00;[Red]\-\ #,##0.00"/>
    <numFmt numFmtId="170" formatCode="\+\ #,##0;[Red]\-\ #,##0"/>
    <numFmt numFmtId="171" formatCode="#,##0;[Red]\-\ #,##0;&quot; --- &quot;"/>
    <numFmt numFmtId="172" formatCode="&quot;(&quot;#,##0&quot;.)&quot;"/>
  </numFmts>
  <fonts count="29"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name val="Arial"/>
      <family val="2"/>
      <charset val="238"/>
    </font>
    <font>
      <b/>
      <u/>
      <sz val="16"/>
      <name val="Arial"/>
      <family val="2"/>
      <charset val="238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color indexed="12"/>
      <name val="Times New Roman"/>
      <family val="1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3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vertAlign val="superscript"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20"/>
      <color rgb="FFFF0000"/>
      <name val="Arial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CB2B2"/>
        <bgColor indexed="64"/>
      </patternFill>
    </fill>
    <fill>
      <patternFill patternType="solid">
        <fgColor rgb="FFB9CDE5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8">
    <xf numFmtId="0" fontId="0" fillId="0" borderId="0" xfId="0"/>
    <xf numFmtId="0" fontId="5" fillId="2" borderId="0" xfId="4" applyFont="1" applyFill="1" applyProtection="1">
      <protection locked="0"/>
    </xf>
    <xf numFmtId="0" fontId="1" fillId="2" borderId="0" xfId="4" applyFill="1"/>
    <xf numFmtId="0" fontId="3" fillId="2" borderId="0" xfId="4" applyFont="1" applyFill="1" applyBorder="1"/>
    <xf numFmtId="0" fontId="6" fillId="2" borderId="0" xfId="4" applyFont="1" applyFill="1" applyAlignment="1">
      <alignment horizontal="right"/>
    </xf>
    <xf numFmtId="0" fontId="5" fillId="2" borderId="0" xfId="5" applyFont="1" applyFill="1" applyProtection="1">
      <protection locked="0"/>
    </xf>
    <xf numFmtId="0" fontId="1" fillId="2" borderId="0" xfId="5" applyFill="1"/>
    <xf numFmtId="0" fontId="3" fillId="2" borderId="0" xfId="5" applyFont="1" applyFill="1" applyBorder="1"/>
    <xf numFmtId="0" fontId="6" fillId="2" borderId="0" xfId="5" applyFont="1" applyFill="1" applyAlignment="1">
      <alignment horizontal="right"/>
    </xf>
    <xf numFmtId="0" fontId="5" fillId="2" borderId="0" xfId="6" applyFont="1" applyFill="1" applyProtection="1">
      <protection locked="0"/>
    </xf>
    <xf numFmtId="0" fontId="1" fillId="2" borderId="0" xfId="6" applyFill="1"/>
    <xf numFmtId="0" fontId="3" fillId="2" borderId="0" xfId="6" applyFont="1" applyFill="1" applyBorder="1"/>
    <xf numFmtId="0" fontId="6" fillId="2" borderId="0" xfId="6" applyFont="1" applyFill="1" applyAlignment="1">
      <alignment horizontal="right"/>
    </xf>
    <xf numFmtId="0" fontId="5" fillId="2" borderId="0" xfId="7" applyFont="1" applyFill="1" applyProtection="1">
      <protection locked="0"/>
    </xf>
    <xf numFmtId="0" fontId="1" fillId="2" borderId="0" xfId="7" applyFill="1"/>
    <xf numFmtId="0" fontId="3" fillId="2" borderId="0" xfId="7" applyFont="1" applyFill="1" applyBorder="1"/>
    <xf numFmtId="0" fontId="6" fillId="2" borderId="0" xfId="7" applyFont="1" applyFill="1" applyAlignment="1">
      <alignment horizontal="right"/>
    </xf>
    <xf numFmtId="0" fontId="5" fillId="2" borderId="0" xfId="8" applyFont="1" applyFill="1" applyProtection="1">
      <protection locked="0"/>
    </xf>
    <xf numFmtId="0" fontId="1" fillId="2" borderId="0" xfId="8" applyFill="1"/>
    <xf numFmtId="0" fontId="3" fillId="2" borderId="0" xfId="8" applyFont="1" applyFill="1" applyBorder="1"/>
    <xf numFmtId="0" fontId="6" fillId="2" borderId="0" xfId="8" applyFont="1" applyFill="1" applyAlignment="1">
      <alignment horizontal="right"/>
    </xf>
    <xf numFmtId="0" fontId="11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0" xfId="1" applyFont="1" applyAlignment="1" applyProtection="1"/>
    <xf numFmtId="0" fontId="1" fillId="3" borderId="0" xfId="4" applyFill="1"/>
    <xf numFmtId="0" fontId="4" fillId="3" borderId="0" xfId="4" applyFont="1" applyFill="1" applyAlignment="1">
      <alignment horizontal="center"/>
    </xf>
    <xf numFmtId="0" fontId="3" fillId="3" borderId="0" xfId="4" applyFont="1" applyFill="1"/>
    <xf numFmtId="0" fontId="16" fillId="3" borderId="0" xfId="4" applyFont="1" applyFill="1" applyAlignment="1">
      <alignment horizontal="right"/>
    </xf>
    <xf numFmtId="0" fontId="3" fillId="3" borderId="1" xfId="4" applyFont="1" applyFill="1" applyBorder="1" applyAlignment="1">
      <alignment horizontal="center" textRotation="90" wrapText="1"/>
    </xf>
    <xf numFmtId="0" fontId="3" fillId="3" borderId="2" xfId="4" applyFont="1" applyFill="1" applyBorder="1" applyAlignment="1">
      <alignment horizontal="center" textRotation="90" wrapText="1"/>
    </xf>
    <xf numFmtId="0" fontId="3" fillId="3" borderId="0" xfId="4" applyFont="1" applyFill="1" applyAlignment="1">
      <alignment textRotation="90" wrapText="1"/>
    </xf>
    <xf numFmtId="0" fontId="3" fillId="3" borderId="0" xfId="4" applyFont="1" applyFill="1" applyAlignment="1">
      <alignment wrapText="1"/>
    </xf>
    <xf numFmtId="3" fontId="1" fillId="3" borderId="0" xfId="4" applyNumberFormat="1" applyFill="1" applyAlignment="1">
      <alignment horizontal="center"/>
    </xf>
    <xf numFmtId="3" fontId="9" fillId="3" borderId="3" xfId="6" applyNumberFormat="1" applyFont="1" applyFill="1" applyBorder="1" applyAlignment="1">
      <alignment horizontal="center"/>
    </xf>
    <xf numFmtId="3" fontId="8" fillId="3" borderId="0" xfId="4" applyNumberFormat="1" applyFont="1" applyFill="1"/>
    <xf numFmtId="0" fontId="8" fillId="3" borderId="0" xfId="4" applyFont="1" applyFill="1" applyAlignment="1">
      <alignment horizontal="right"/>
    </xf>
    <xf numFmtId="0" fontId="8" fillId="3" borderId="0" xfId="4" applyFont="1" applyFill="1"/>
    <xf numFmtId="165" fontId="3" fillId="3" borderId="5" xfId="4" applyNumberFormat="1" applyFont="1" applyFill="1" applyBorder="1" applyAlignment="1">
      <alignment horizontal="center"/>
    </xf>
    <xf numFmtId="0" fontId="1" fillId="3" borderId="0" xfId="5" applyFill="1"/>
    <xf numFmtId="0" fontId="16" fillId="3" borderId="0" xfId="5" applyFont="1" applyFill="1" applyAlignment="1">
      <alignment horizontal="right"/>
    </xf>
    <xf numFmtId="0" fontId="1" fillId="3" borderId="0" xfId="8" applyFill="1"/>
    <xf numFmtId="0" fontId="16" fillId="3" borderId="0" xfId="8" applyFont="1" applyFill="1" applyAlignment="1">
      <alignment horizontal="right"/>
    </xf>
    <xf numFmtId="0" fontId="1" fillId="3" borderId="0" xfId="7" applyFill="1"/>
    <xf numFmtId="0" fontId="16" fillId="3" borderId="0" xfId="7" applyFont="1" applyFill="1" applyAlignment="1">
      <alignment horizontal="right"/>
    </xf>
    <xf numFmtId="0" fontId="1" fillId="3" borderId="0" xfId="6" applyFill="1"/>
    <xf numFmtId="0" fontId="16" fillId="3" borderId="0" xfId="6" applyFont="1" applyFill="1" applyAlignment="1">
      <alignment horizontal="right"/>
    </xf>
    <xf numFmtId="0" fontId="19" fillId="3" borderId="0" xfId="4" applyFont="1" applyFill="1"/>
    <xf numFmtId="0" fontId="18" fillId="3" borderId="0" xfId="4" applyFont="1" applyFill="1" applyBorder="1"/>
    <xf numFmtId="165" fontId="18" fillId="3" borderId="0" xfId="4" applyNumberFormat="1" applyFont="1" applyFill="1" applyBorder="1" applyAlignment="1">
      <alignment horizontal="center"/>
    </xf>
    <xf numFmtId="0" fontId="14" fillId="0" borderId="13" xfId="0" applyFont="1" applyBorder="1" applyAlignment="1">
      <alignment horizontal="center" wrapText="1"/>
    </xf>
    <xf numFmtId="165" fontId="18" fillId="0" borderId="5" xfId="4" applyNumberFormat="1" applyFont="1" applyFill="1" applyBorder="1" applyAlignment="1">
      <alignment horizontal="center"/>
    </xf>
    <xf numFmtId="166" fontId="18" fillId="0" borderId="5" xfId="4" applyNumberFormat="1" applyFont="1" applyFill="1" applyBorder="1" applyAlignment="1">
      <alignment horizontal="center"/>
    </xf>
    <xf numFmtId="0" fontId="17" fillId="3" borderId="0" xfId="3" applyFont="1" applyFill="1" applyAlignment="1">
      <alignment horizontal="right"/>
    </xf>
    <xf numFmtId="0" fontId="3" fillId="3" borderId="20" xfId="4" applyFont="1" applyFill="1" applyBorder="1" applyAlignment="1">
      <alignment horizontal="center" textRotation="90" wrapText="1"/>
    </xf>
    <xf numFmtId="0" fontId="3" fillId="3" borderId="9" xfId="4" applyFont="1" applyFill="1" applyBorder="1" applyAlignment="1">
      <alignment horizontal="center"/>
    </xf>
    <xf numFmtId="0" fontId="18" fillId="3" borderId="22" xfId="4" applyFont="1" applyFill="1" applyBorder="1" applyAlignment="1">
      <alignment horizontal="center" textRotation="90" wrapText="1"/>
    </xf>
    <xf numFmtId="167" fontId="8" fillId="3" borderId="16" xfId="6" applyNumberFormat="1" applyFont="1" applyFill="1" applyBorder="1" applyAlignment="1" applyProtection="1">
      <alignment horizontal="center"/>
      <protection locked="0"/>
    </xf>
    <xf numFmtId="168" fontId="8" fillId="3" borderId="16" xfId="6" applyNumberFormat="1" applyFont="1" applyFill="1" applyBorder="1" applyAlignment="1" applyProtection="1">
      <alignment horizontal="center"/>
      <protection locked="0"/>
    </xf>
    <xf numFmtId="167" fontId="19" fillId="3" borderId="23" xfId="6" applyNumberFormat="1" applyFont="1" applyFill="1" applyBorder="1" applyAlignment="1" applyProtection="1">
      <alignment horizontal="center"/>
      <protection locked="0"/>
    </xf>
    <xf numFmtId="167" fontId="19" fillId="3" borderId="17" xfId="6" applyNumberFormat="1" applyFont="1" applyFill="1" applyBorder="1" applyAlignment="1" applyProtection="1">
      <alignment horizontal="center"/>
      <protection locked="0"/>
    </xf>
    <xf numFmtId="168" fontId="19" fillId="3" borderId="17" xfId="6" applyNumberFormat="1" applyFont="1" applyFill="1" applyBorder="1" applyAlignment="1" applyProtection="1">
      <alignment horizontal="center"/>
      <protection locked="0"/>
    </xf>
    <xf numFmtId="0" fontId="1" fillId="0" borderId="0" xfId="4" applyFill="1"/>
    <xf numFmtId="0" fontId="17" fillId="0" borderId="0" xfId="2" applyFont="1" applyFill="1" applyAlignment="1">
      <alignment horizontal="right"/>
    </xf>
    <xf numFmtId="0" fontId="3" fillId="0" borderId="0" xfId="4" applyFont="1" applyFill="1"/>
    <xf numFmtId="0" fontId="21" fillId="0" borderId="0" xfId="0" applyFont="1" applyAlignment="1">
      <alignment horizontal="center"/>
    </xf>
    <xf numFmtId="0" fontId="0" fillId="0" borderId="0" xfId="0" applyFill="1"/>
    <xf numFmtId="0" fontId="16" fillId="0" borderId="0" xfId="4" applyFont="1" applyFill="1" applyAlignment="1">
      <alignment horizontal="right"/>
    </xf>
    <xf numFmtId="0" fontId="10" fillId="0" borderId="0" xfId="0" applyFont="1"/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/>
    </xf>
    <xf numFmtId="0" fontId="8" fillId="0" borderId="29" xfId="0" applyFont="1" applyBorder="1" applyAlignment="1">
      <alignment horizontal="left" indent="1"/>
    </xf>
    <xf numFmtId="0" fontId="8" fillId="0" borderId="7" xfId="0" applyFont="1" applyBorder="1" applyAlignment="1">
      <alignment horizontal="right"/>
    </xf>
    <xf numFmtId="3" fontId="8" fillId="0" borderId="32" xfId="0" applyNumberFormat="1" applyFont="1" applyBorder="1" applyAlignment="1">
      <alignment horizontal="right" indent="1"/>
    </xf>
    <xf numFmtId="3" fontId="8" fillId="0" borderId="16" xfId="0" applyNumberFormat="1" applyFont="1" applyBorder="1" applyAlignment="1">
      <alignment horizontal="right" indent="1"/>
    </xf>
    <xf numFmtId="3" fontId="8" fillId="0" borderId="17" xfId="0" applyNumberFormat="1" applyFont="1" applyBorder="1" applyAlignment="1">
      <alignment horizontal="right" indent="1"/>
    </xf>
    <xf numFmtId="0" fontId="8" fillId="0" borderId="34" xfId="0" applyFont="1" applyBorder="1" applyAlignment="1">
      <alignment horizontal="right"/>
    </xf>
    <xf numFmtId="3" fontId="8" fillId="0" borderId="28" xfId="0" applyNumberFormat="1" applyFont="1" applyBorder="1" applyAlignment="1">
      <alignment horizontal="right" indent="1"/>
    </xf>
    <xf numFmtId="3" fontId="8" fillId="0" borderId="18" xfId="0" applyNumberFormat="1" applyFont="1" applyBorder="1" applyAlignment="1">
      <alignment horizontal="right" indent="1"/>
    </xf>
    <xf numFmtId="3" fontId="8" fillId="0" borderId="19" xfId="0" applyNumberFormat="1" applyFont="1" applyBorder="1" applyAlignment="1">
      <alignment horizontal="right" indent="1"/>
    </xf>
    <xf numFmtId="0" fontId="8" fillId="0" borderId="36" xfId="0" applyFont="1" applyBorder="1" applyAlignment="1">
      <alignment horizontal="left" indent="1"/>
    </xf>
    <xf numFmtId="167" fontId="8" fillId="3" borderId="30" xfId="6" applyNumberFormat="1" applyFont="1" applyFill="1" applyBorder="1" applyAlignment="1" applyProtection="1">
      <alignment horizontal="center"/>
      <protection locked="0"/>
    </xf>
    <xf numFmtId="167" fontId="8" fillId="3" borderId="14" xfId="6" applyNumberFormat="1" applyFont="1" applyFill="1" applyBorder="1" applyAlignment="1" applyProtection="1">
      <alignment horizontal="center"/>
      <protection locked="0"/>
    </xf>
    <xf numFmtId="167" fontId="8" fillId="3" borderId="32" xfId="6" applyNumberFormat="1" applyFont="1" applyFill="1" applyBorder="1" applyAlignment="1" applyProtection="1">
      <alignment horizontal="center"/>
      <protection locked="0"/>
    </xf>
    <xf numFmtId="168" fontId="8" fillId="3" borderId="32" xfId="6" applyNumberFormat="1" applyFont="1" applyFill="1" applyBorder="1" applyAlignment="1" applyProtection="1">
      <alignment horizontal="center"/>
      <protection locked="0"/>
    </xf>
    <xf numFmtId="168" fontId="8" fillId="3" borderId="28" xfId="6" applyNumberFormat="1" applyFont="1" applyFill="1" applyBorder="1" applyAlignment="1" applyProtection="1">
      <alignment horizontal="center"/>
      <protection locked="0"/>
    </xf>
    <xf numFmtId="168" fontId="8" fillId="3" borderId="18" xfId="6" applyNumberFormat="1" applyFont="1" applyFill="1" applyBorder="1" applyAlignment="1" applyProtection="1">
      <alignment horizontal="center"/>
      <protection locked="0"/>
    </xf>
    <xf numFmtId="3" fontId="9" fillId="3" borderId="36" xfId="6" applyNumberFormat="1" applyFont="1" applyFill="1" applyBorder="1" applyAlignment="1">
      <alignment horizontal="center"/>
    </xf>
    <xf numFmtId="0" fontId="3" fillId="4" borderId="12" xfId="4" applyFont="1" applyFill="1" applyBorder="1" applyAlignment="1">
      <alignment horizontal="center" textRotation="90" wrapText="1"/>
    </xf>
    <xf numFmtId="3" fontId="0" fillId="0" borderId="0" xfId="0" applyNumberFormat="1"/>
    <xf numFmtId="0" fontId="7" fillId="4" borderId="11" xfId="4" applyFont="1" applyFill="1" applyBorder="1" applyAlignment="1">
      <alignment horizontal="center" vertical="center"/>
    </xf>
    <xf numFmtId="0" fontId="18" fillId="4" borderId="21" xfId="4" applyFont="1" applyFill="1" applyBorder="1" applyAlignment="1">
      <alignment horizontal="center" textRotation="90" wrapText="1"/>
    </xf>
    <xf numFmtId="0" fontId="3" fillId="3" borderId="6" xfId="4" applyFont="1" applyFill="1" applyBorder="1" applyAlignment="1">
      <alignment horizontal="left"/>
    </xf>
    <xf numFmtId="167" fontId="8" fillId="3" borderId="43" xfId="6" applyNumberFormat="1" applyFont="1" applyFill="1" applyBorder="1" applyAlignment="1" applyProtection="1">
      <alignment horizontal="center"/>
      <protection locked="0"/>
    </xf>
    <xf numFmtId="3" fontId="3" fillId="3" borderId="7" xfId="4" applyNumberFormat="1" applyFont="1" applyFill="1" applyBorder="1" applyAlignment="1">
      <alignment horizontal="left"/>
    </xf>
    <xf numFmtId="167" fontId="8" fillId="3" borderId="48" xfId="6" applyNumberFormat="1" applyFont="1" applyFill="1" applyBorder="1" applyAlignment="1" applyProtection="1">
      <alignment horizontal="center"/>
      <protection locked="0"/>
    </xf>
    <xf numFmtId="0" fontId="3" fillId="3" borderId="7" xfId="4" applyFont="1" applyFill="1" applyBorder="1" applyAlignment="1">
      <alignment horizontal="left"/>
    </xf>
    <xf numFmtId="168" fontId="8" fillId="3" borderId="48" xfId="6" applyNumberFormat="1" applyFont="1" applyFill="1" applyBorder="1" applyAlignment="1" applyProtection="1">
      <alignment horizontal="center"/>
      <protection locked="0"/>
    </xf>
    <xf numFmtId="3" fontId="3" fillId="3" borderId="8" xfId="4" applyNumberFormat="1" applyFont="1" applyFill="1" applyBorder="1" applyAlignment="1">
      <alignment horizontal="left"/>
    </xf>
    <xf numFmtId="168" fontId="8" fillId="3" borderId="44" xfId="6" applyNumberFormat="1" applyFont="1" applyFill="1" applyBorder="1" applyAlignment="1" applyProtection="1">
      <alignment horizontal="center"/>
      <protection locked="0"/>
    </xf>
    <xf numFmtId="168" fontId="19" fillId="3" borderId="19" xfId="6" applyNumberFormat="1" applyFont="1" applyFill="1" applyBorder="1" applyAlignment="1" applyProtection="1">
      <alignment horizontal="center"/>
      <protection locked="0"/>
    </xf>
    <xf numFmtId="3" fontId="8" fillId="3" borderId="0" xfId="4" applyNumberFormat="1" applyFont="1" applyFill="1" applyAlignment="1">
      <alignment horizontal="center"/>
    </xf>
    <xf numFmtId="0" fontId="3" fillId="3" borderId="10" xfId="4" applyFont="1" applyFill="1" applyBorder="1" applyAlignment="1">
      <alignment horizontal="left"/>
    </xf>
    <xf numFmtId="3" fontId="9" fillId="3" borderId="12" xfId="6" applyNumberFormat="1" applyFont="1" applyFill="1" applyBorder="1" applyAlignment="1">
      <alignment horizontal="center"/>
    </xf>
    <xf numFmtId="3" fontId="20" fillId="3" borderId="10" xfId="6" applyNumberFormat="1" applyFont="1" applyFill="1" applyBorder="1" applyAlignment="1">
      <alignment horizontal="center"/>
    </xf>
    <xf numFmtId="3" fontId="24" fillId="3" borderId="0" xfId="4" applyNumberFormat="1" applyFont="1" applyFill="1"/>
    <xf numFmtId="3" fontId="9" fillId="3" borderId="49" xfId="6" applyNumberFormat="1" applyFont="1" applyFill="1" applyBorder="1" applyAlignment="1">
      <alignment horizontal="center"/>
    </xf>
    <xf numFmtId="168" fontId="24" fillId="3" borderId="0" xfId="4" applyNumberFormat="1" applyFont="1" applyFill="1"/>
    <xf numFmtId="0" fontId="25" fillId="4" borderId="12" xfId="4" applyFont="1" applyFill="1" applyBorder="1" applyAlignment="1">
      <alignment horizontal="center" textRotation="90" wrapText="1"/>
    </xf>
    <xf numFmtId="0" fontId="26" fillId="4" borderId="4" xfId="4" applyFont="1" applyFill="1" applyBorder="1" applyAlignment="1">
      <alignment horizontal="center" textRotation="90" wrapText="1"/>
    </xf>
    <xf numFmtId="167" fontId="8" fillId="3" borderId="31" xfId="6" applyNumberFormat="1" applyFont="1" applyFill="1" applyBorder="1" applyAlignment="1" applyProtection="1">
      <alignment horizontal="center"/>
      <protection locked="0"/>
    </xf>
    <xf numFmtId="2" fontId="19" fillId="3" borderId="38" xfId="6" applyNumberFormat="1" applyFont="1" applyFill="1" applyBorder="1" applyAlignment="1" applyProtection="1">
      <alignment horizontal="center"/>
      <protection locked="0"/>
    </xf>
    <xf numFmtId="167" fontId="8" fillId="3" borderId="0" xfId="4" applyNumberFormat="1" applyFont="1" applyFill="1"/>
    <xf numFmtId="167" fontId="8" fillId="3" borderId="33" xfId="6" applyNumberFormat="1" applyFont="1" applyFill="1" applyBorder="1" applyAlignment="1" applyProtection="1">
      <alignment horizontal="center"/>
      <protection locked="0"/>
    </xf>
    <xf numFmtId="2" fontId="19" fillId="3" borderId="7" xfId="6" applyNumberFormat="1" applyFont="1" applyFill="1" applyBorder="1" applyAlignment="1" applyProtection="1">
      <alignment horizontal="center"/>
      <protection locked="0"/>
    </xf>
    <xf numFmtId="168" fontId="8" fillId="3" borderId="33" xfId="6" applyNumberFormat="1" applyFont="1" applyFill="1" applyBorder="1" applyAlignment="1" applyProtection="1">
      <alignment horizontal="center"/>
      <protection locked="0"/>
    </xf>
    <xf numFmtId="3" fontId="19" fillId="3" borderId="7" xfId="6" applyNumberFormat="1" applyFont="1" applyFill="1" applyBorder="1" applyAlignment="1" applyProtection="1">
      <alignment horizontal="center"/>
      <protection locked="0"/>
    </xf>
    <xf numFmtId="168" fontId="8" fillId="3" borderId="35" xfId="6" applyNumberFormat="1" applyFont="1" applyFill="1" applyBorder="1" applyAlignment="1" applyProtection="1">
      <alignment horizontal="center"/>
      <protection locked="0"/>
    </xf>
    <xf numFmtId="3" fontId="19" fillId="3" borderId="8" xfId="6" applyNumberFormat="1" applyFont="1" applyFill="1" applyBorder="1" applyAlignment="1" applyProtection="1">
      <alignment horizontal="center"/>
      <protection locked="0"/>
    </xf>
    <xf numFmtId="0" fontId="18" fillId="4" borderId="4" xfId="4" applyFont="1" applyFill="1" applyBorder="1" applyAlignment="1">
      <alignment horizontal="center" textRotation="90" wrapText="1"/>
    </xf>
    <xf numFmtId="164" fontId="8" fillId="3" borderId="0" xfId="4" applyNumberFormat="1" applyFont="1" applyFill="1"/>
    <xf numFmtId="0" fontId="18" fillId="3" borderId="11" xfId="4" applyFont="1" applyFill="1" applyBorder="1"/>
    <xf numFmtId="165" fontId="18" fillId="0" borderId="50" xfId="4" applyNumberFormat="1" applyFont="1" applyFill="1" applyBorder="1" applyAlignment="1">
      <alignment horizontal="center"/>
    </xf>
    <xf numFmtId="165" fontId="18" fillId="0" borderId="51" xfId="4" applyNumberFormat="1" applyFont="1" applyFill="1" applyBorder="1" applyAlignment="1">
      <alignment horizontal="center"/>
    </xf>
    <xf numFmtId="165" fontId="18" fillId="0" borderId="10" xfId="4" applyNumberFormat="1" applyFont="1" applyFill="1" applyBorder="1" applyAlignment="1">
      <alignment horizontal="center"/>
    </xf>
    <xf numFmtId="165" fontId="19" fillId="3" borderId="0" xfId="4" applyNumberFormat="1" applyFont="1" applyFill="1"/>
    <xf numFmtId="165" fontId="18" fillId="0" borderId="52" xfId="4" applyNumberFormat="1" applyFont="1" applyFill="1" applyBorder="1" applyAlignment="1">
      <alignment horizontal="center"/>
    </xf>
    <xf numFmtId="165" fontId="18" fillId="0" borderId="53" xfId="4" applyNumberFormat="1" applyFont="1" applyFill="1" applyBorder="1" applyAlignment="1">
      <alignment horizontal="center"/>
    </xf>
    <xf numFmtId="165" fontId="18" fillId="0" borderId="37" xfId="4" applyNumberFormat="1" applyFont="1" applyFill="1" applyBorder="1" applyAlignment="1">
      <alignment horizontal="center"/>
    </xf>
    <xf numFmtId="165" fontId="18" fillId="0" borderId="22" xfId="4" applyNumberFormat="1" applyFont="1" applyFill="1" applyBorder="1" applyAlignment="1">
      <alignment horizontal="center"/>
    </xf>
    <xf numFmtId="0" fontId="18" fillId="0" borderId="11" xfId="4" applyFont="1" applyFill="1" applyBorder="1"/>
    <xf numFmtId="166" fontId="18" fillId="0" borderId="50" xfId="4" applyNumberFormat="1" applyFont="1" applyFill="1" applyBorder="1" applyAlignment="1">
      <alignment horizontal="center"/>
    </xf>
    <xf numFmtId="166" fontId="18" fillId="0" borderId="51" xfId="4" applyNumberFormat="1" applyFont="1" applyFill="1" applyBorder="1" applyAlignment="1">
      <alignment horizontal="center"/>
    </xf>
    <xf numFmtId="166" fontId="18" fillId="0" borderId="10" xfId="4" applyNumberFormat="1" applyFont="1" applyFill="1" applyBorder="1" applyAlignment="1">
      <alignment horizontal="center"/>
    </xf>
    <xf numFmtId="166" fontId="18" fillId="0" borderId="52" xfId="4" applyNumberFormat="1" applyFont="1" applyFill="1" applyBorder="1" applyAlignment="1">
      <alignment horizontal="center"/>
    </xf>
    <xf numFmtId="166" fontId="18" fillId="0" borderId="53" xfId="4" applyNumberFormat="1" applyFont="1" applyFill="1" applyBorder="1" applyAlignment="1">
      <alignment horizontal="center"/>
    </xf>
    <xf numFmtId="166" fontId="18" fillId="0" borderId="37" xfId="4" applyNumberFormat="1" applyFont="1" applyFill="1" applyBorder="1" applyAlignment="1">
      <alignment horizontal="center"/>
    </xf>
    <xf numFmtId="166" fontId="18" fillId="0" borderId="22" xfId="4" applyNumberFormat="1" applyFont="1" applyFill="1" applyBorder="1" applyAlignment="1">
      <alignment horizontal="center"/>
    </xf>
    <xf numFmtId="2" fontId="8" fillId="3" borderId="0" xfId="4" applyNumberFormat="1" applyFont="1" applyFill="1"/>
    <xf numFmtId="0" fontId="18" fillId="3" borderId="46" xfId="4" applyFont="1" applyFill="1" applyBorder="1"/>
    <xf numFmtId="165" fontId="18" fillId="3" borderId="47" xfId="4" applyNumberFormat="1" applyFont="1" applyFill="1" applyBorder="1" applyAlignment="1">
      <alignment horizontal="center"/>
    </xf>
    <xf numFmtId="3" fontId="1" fillId="3" borderId="0" xfId="4" applyNumberFormat="1" applyFill="1"/>
    <xf numFmtId="3" fontId="8" fillId="3" borderId="0" xfId="4" applyNumberFormat="1" applyFont="1" applyFill="1" applyAlignment="1"/>
    <xf numFmtId="0" fontId="4" fillId="0" borderId="0" xfId="4" applyFont="1" applyFill="1" applyAlignment="1">
      <alignment horizontal="center"/>
    </xf>
    <xf numFmtId="0" fontId="7" fillId="4" borderId="11" xfId="4" applyFont="1" applyFill="1" applyBorder="1" applyAlignment="1">
      <alignment horizontal="left" vertical="center"/>
    </xf>
    <xf numFmtId="0" fontId="7" fillId="4" borderId="12" xfId="4" applyFont="1" applyFill="1" applyBorder="1" applyAlignment="1">
      <alignment horizontal="left" vertical="center"/>
    </xf>
    <xf numFmtId="0" fontId="7" fillId="4" borderId="39" xfId="4" applyFont="1" applyFill="1" applyBorder="1" applyAlignment="1">
      <alignment horizontal="left" vertical="center"/>
    </xf>
    <xf numFmtId="0" fontId="7" fillId="4" borderId="54" xfId="4" applyFont="1" applyFill="1" applyBorder="1" applyAlignment="1">
      <alignment horizontal="left" vertical="center"/>
    </xf>
    <xf numFmtId="0" fontId="8" fillId="0" borderId="23" xfId="0" applyFont="1" applyBorder="1" applyAlignment="1">
      <alignment horizontal="left" indent="1"/>
    </xf>
    <xf numFmtId="0" fontId="8" fillId="0" borderId="8" xfId="0" applyFont="1" applyBorder="1" applyAlignment="1">
      <alignment horizontal="right"/>
    </xf>
    <xf numFmtId="0" fontId="8" fillId="0" borderId="1" xfId="0" applyFont="1" applyBorder="1" applyAlignment="1">
      <alignment horizontal="left" indent="1"/>
    </xf>
    <xf numFmtId="0" fontId="8" fillId="0" borderId="55" xfId="0" applyFont="1" applyBorder="1" applyAlignment="1">
      <alignment horizontal="left" indent="1"/>
    </xf>
    <xf numFmtId="3" fontId="8" fillId="0" borderId="25" xfId="0" applyNumberFormat="1" applyFont="1" applyBorder="1" applyAlignment="1">
      <alignment horizontal="right" indent="1"/>
    </xf>
    <xf numFmtId="3" fontId="8" fillId="0" borderId="26" xfId="0" applyNumberFormat="1" applyFont="1" applyBorder="1" applyAlignment="1">
      <alignment horizontal="right" indent="1"/>
    </xf>
    <xf numFmtId="3" fontId="8" fillId="0" borderId="24" xfId="0" applyNumberFormat="1" applyFont="1" applyBorder="1" applyAlignment="1">
      <alignment horizontal="right" indent="1"/>
    </xf>
    <xf numFmtId="0" fontId="7" fillId="5" borderId="30" xfId="4" applyFont="1" applyFill="1" applyBorder="1" applyAlignment="1">
      <alignment horizontal="left" vertical="center"/>
    </xf>
    <xf numFmtId="0" fontId="7" fillId="5" borderId="43" xfId="4" applyFont="1" applyFill="1" applyBorder="1" applyAlignment="1">
      <alignment horizontal="left" vertical="center"/>
    </xf>
    <xf numFmtId="0" fontId="7" fillId="5" borderId="39" xfId="4" applyFont="1" applyFill="1" applyBorder="1" applyAlignment="1">
      <alignment horizontal="left" vertical="center"/>
    </xf>
    <xf numFmtId="0" fontId="7" fillId="5" borderId="40" xfId="4" applyFont="1" applyFill="1" applyBorder="1" applyAlignment="1">
      <alignment horizontal="left" vertical="center"/>
    </xf>
    <xf numFmtId="3" fontId="8" fillId="0" borderId="56" xfId="0" applyNumberFormat="1" applyFont="1" applyBorder="1" applyAlignment="1">
      <alignment horizontal="right" indent="1"/>
    </xf>
    <xf numFmtId="3" fontId="8" fillId="0" borderId="57" xfId="0" applyNumberFormat="1" applyFont="1" applyBorder="1" applyAlignment="1">
      <alignment horizontal="right" indent="1"/>
    </xf>
    <xf numFmtId="3" fontId="8" fillId="0" borderId="23" xfId="0" applyNumberFormat="1" applyFont="1" applyBorder="1" applyAlignment="1">
      <alignment horizontal="right" indent="1"/>
    </xf>
    <xf numFmtId="0" fontId="8" fillId="0" borderId="58" xfId="0" applyFont="1" applyBorder="1" applyAlignment="1">
      <alignment horizontal="left" indent="1"/>
    </xf>
    <xf numFmtId="0" fontId="7" fillId="6" borderId="30" xfId="4" applyFont="1" applyFill="1" applyBorder="1" applyAlignment="1">
      <alignment horizontal="left" vertical="center"/>
    </xf>
    <xf numFmtId="0" fontId="7" fillId="6" borderId="43" xfId="4" applyFont="1" applyFill="1" applyBorder="1" applyAlignment="1">
      <alignment horizontal="left" vertical="center"/>
    </xf>
    <xf numFmtId="0" fontId="7" fillId="6" borderId="39" xfId="4" applyFont="1" applyFill="1" applyBorder="1" applyAlignment="1">
      <alignment horizontal="left" vertical="center"/>
    </xf>
    <xf numFmtId="0" fontId="7" fillId="6" borderId="40" xfId="4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0" fontId="27" fillId="5" borderId="39" xfId="4" applyFont="1" applyFill="1" applyBorder="1" applyAlignment="1">
      <alignment horizontal="left" vertical="center"/>
    </xf>
    <xf numFmtId="0" fontId="27" fillId="6" borderId="39" xfId="4" applyFont="1" applyFill="1" applyBorder="1" applyAlignment="1">
      <alignment horizontal="left" vertical="center"/>
    </xf>
    <xf numFmtId="0" fontId="5" fillId="2" borderId="0" xfId="8" applyFont="1" applyFill="1" applyAlignment="1" applyProtection="1">
      <alignment horizontal="left"/>
      <protection locked="0"/>
    </xf>
    <xf numFmtId="0" fontId="4" fillId="0" borderId="0" xfId="4" applyFont="1" applyFill="1" applyAlignment="1">
      <alignment horizont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7" fillId="4" borderId="40" xfId="4" applyFont="1" applyFill="1" applyBorder="1" applyAlignment="1">
      <alignment horizontal="left" vertical="center"/>
    </xf>
    <xf numFmtId="169" fontId="8" fillId="0" borderId="56" xfId="0" applyNumberFormat="1" applyFont="1" applyBorder="1" applyAlignment="1">
      <alignment horizontal="right" indent="1"/>
    </xf>
    <xf numFmtId="170" fontId="8" fillId="0" borderId="23" xfId="0" applyNumberFormat="1" applyFont="1" applyBorder="1" applyAlignment="1">
      <alignment horizontal="right" vertical="center" indent="1"/>
    </xf>
    <xf numFmtId="170" fontId="8" fillId="0" borderId="59" xfId="0" applyNumberFormat="1" applyFont="1" applyBorder="1" applyAlignment="1">
      <alignment horizontal="right" indent="1"/>
    </xf>
    <xf numFmtId="171" fontId="8" fillId="0" borderId="56" xfId="0" applyNumberFormat="1" applyFont="1" applyFill="1" applyBorder="1" applyAlignment="1">
      <alignment horizontal="right" indent="1"/>
    </xf>
    <xf numFmtId="172" fontId="28" fillId="0" borderId="23" xfId="0" applyNumberFormat="1" applyFont="1" applyBorder="1" applyAlignment="1">
      <alignment horizontal="right" indent="1"/>
    </xf>
    <xf numFmtId="169" fontId="8" fillId="0" borderId="32" xfId="0" applyNumberFormat="1" applyFont="1" applyBorder="1" applyAlignment="1">
      <alignment horizontal="right" indent="1"/>
    </xf>
    <xf numFmtId="170" fontId="8" fillId="0" borderId="17" xfId="0" applyNumberFormat="1" applyFont="1" applyBorder="1" applyAlignment="1">
      <alignment horizontal="right" vertical="center" indent="1"/>
    </xf>
    <xf numFmtId="170" fontId="8" fillId="0" borderId="48" xfId="0" applyNumberFormat="1" applyFont="1" applyBorder="1" applyAlignment="1">
      <alignment horizontal="right" indent="1"/>
    </xf>
    <xf numFmtId="171" fontId="8" fillId="0" borderId="32" xfId="9" applyNumberFormat="1" applyFont="1" applyFill="1" applyBorder="1" applyAlignment="1">
      <alignment horizontal="right" indent="1"/>
    </xf>
    <xf numFmtId="172" fontId="28" fillId="0" borderId="17" xfId="0" applyNumberFormat="1" applyFont="1" applyBorder="1" applyAlignment="1">
      <alignment horizontal="right" indent="1"/>
    </xf>
    <xf numFmtId="171" fontId="8" fillId="0" borderId="32" xfId="0" applyNumberFormat="1" applyFont="1" applyFill="1" applyBorder="1" applyAlignment="1">
      <alignment horizontal="right" indent="1"/>
    </xf>
    <xf numFmtId="169" fontId="8" fillId="0" borderId="28" xfId="0" applyNumberFormat="1" applyFont="1" applyBorder="1" applyAlignment="1">
      <alignment horizontal="right" indent="1"/>
    </xf>
    <xf numFmtId="170" fontId="8" fillId="0" borderId="19" xfId="0" applyNumberFormat="1" applyFont="1" applyBorder="1" applyAlignment="1">
      <alignment horizontal="right" vertical="center" indent="1"/>
    </xf>
    <xf numFmtId="170" fontId="8" fillId="0" borderId="44" xfId="0" applyNumberFormat="1" applyFont="1" applyBorder="1" applyAlignment="1">
      <alignment horizontal="right" indent="1"/>
    </xf>
    <xf numFmtId="0" fontId="19" fillId="0" borderId="0" xfId="0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22" fillId="0" borderId="0" xfId="0" applyFont="1" applyAlignment="1">
      <alignment horizontal="center" wrapText="1"/>
    </xf>
    <xf numFmtId="0" fontId="9" fillId="3" borderId="9" xfId="4" applyFont="1" applyFill="1" applyBorder="1" applyAlignment="1">
      <alignment horizontal="center" vertical="center" wrapText="1"/>
    </xf>
    <xf numFmtId="0" fontId="9" fillId="3" borderId="22" xfId="4" applyFont="1" applyFill="1" applyBorder="1" applyAlignment="1">
      <alignment horizontal="center" vertical="center" wrapText="1"/>
    </xf>
    <xf numFmtId="0" fontId="3" fillId="3" borderId="11" xfId="4" applyFont="1" applyFill="1" applyBorder="1" applyAlignment="1">
      <alignment horizontal="center"/>
    </xf>
    <xf numFmtId="0" fontId="3" fillId="3" borderId="12" xfId="4" applyFont="1" applyFill="1" applyBorder="1" applyAlignment="1">
      <alignment horizontal="center"/>
    </xf>
    <xf numFmtId="0" fontId="4" fillId="0" borderId="0" xfId="4" applyFont="1" applyFill="1" applyAlignment="1">
      <alignment horizontal="center"/>
    </xf>
    <xf numFmtId="0" fontId="3" fillId="0" borderId="41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0" xfId="4" applyFont="1" applyFill="1" applyAlignment="1">
      <alignment horizont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</cellXfs>
  <cellStyles count="10">
    <cellStyle name="Hypertextový odkaz" xfId="1" builtinId="8"/>
    <cellStyle name="normální" xfId="0" builtinId="0"/>
    <cellStyle name="normální 2" xfId="9"/>
    <cellStyle name="normální_16-01-M004 Ekologie a ochrana přírody" xfId="2"/>
    <cellStyle name="normální_Gym 4lete" xfId="3"/>
    <cellStyle name="normální_Gym 4leté-06-05" xfId="4"/>
    <cellStyle name="normální_Gym víceleté (nižší stupeň 6leté)-06-05" xfId="5"/>
    <cellStyle name="normální_Gym víceleté (nižší stupeň 8leté)-06-05" xfId="6"/>
    <cellStyle name="normální_Gym víceleté (vyšší stupeň 6leté)-06-05" xfId="7"/>
    <cellStyle name="normální_Gym víceleté (vyšší stupeň 8leté)-06-05" xfId="8"/>
  </cellStyles>
  <dxfs count="50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Gymnázium (4leté)  79-41-K/41 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8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'G-4leté'!$A$8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'G-4leté'!$B$7:$P$7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'G-4leté'!$B$15:$P$15</c:f>
              <c:numCache>
                <c:formatCode>#,##0</c:formatCode>
                <c:ptCount val="15"/>
                <c:pt idx="0">
                  <c:v>28778</c:v>
                </c:pt>
                <c:pt idx="1">
                  <c:v>29456</c:v>
                </c:pt>
                <c:pt idx="2">
                  <c:v>28066</c:v>
                </c:pt>
                <c:pt idx="3">
                  <c:v>27689</c:v>
                </c:pt>
                <c:pt idx="4">
                  <c:v>29285</c:v>
                </c:pt>
                <c:pt idx="5">
                  <c:v>29690</c:v>
                </c:pt>
                <c:pt idx="6">
                  <c:v>29308</c:v>
                </c:pt>
                <c:pt idx="7">
                  <c:v>28375</c:v>
                </c:pt>
                <c:pt idx="8">
                  <c:v>30244</c:v>
                </c:pt>
                <c:pt idx="9">
                  <c:v>28969</c:v>
                </c:pt>
                <c:pt idx="10">
                  <c:v>29286</c:v>
                </c:pt>
                <c:pt idx="11">
                  <c:v>29576</c:v>
                </c:pt>
                <c:pt idx="12">
                  <c:v>27414</c:v>
                </c:pt>
                <c:pt idx="13">
                  <c:v>28626</c:v>
                </c:pt>
                <c:pt idx="14">
                  <c:v>28911.571428571428</c:v>
                </c:pt>
              </c:numCache>
            </c:numRef>
          </c:val>
        </c:ser>
        <c:dLbls>
          <c:showVal val="1"/>
        </c:dLbls>
        <c:gapWidth val="60"/>
        <c:axId val="69683072"/>
        <c:axId val="69706112"/>
      </c:barChart>
      <c:lineChart>
        <c:grouping val="standard"/>
        <c:ser>
          <c:idx val="0"/>
          <c:order val="1"/>
          <c:tx>
            <c:strRef>
              <c:f>'G-4leté'!$A$16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'G-4leté'!$B$7:$P$7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'G-4leté'!$B$23:$P$23</c:f>
              <c:numCache>
                <c:formatCode>#,##0</c:formatCode>
                <c:ptCount val="15"/>
                <c:pt idx="0">
                  <c:v>28296</c:v>
                </c:pt>
                <c:pt idx="1">
                  <c:v>30344</c:v>
                </c:pt>
                <c:pt idx="2">
                  <c:v>28240</c:v>
                </c:pt>
                <c:pt idx="3">
                  <c:v>28126</c:v>
                </c:pt>
                <c:pt idx="4">
                  <c:v>30512</c:v>
                </c:pt>
                <c:pt idx="5">
                  <c:v>29888</c:v>
                </c:pt>
                <c:pt idx="6">
                  <c:v>29654</c:v>
                </c:pt>
                <c:pt idx="7">
                  <c:v>28891</c:v>
                </c:pt>
                <c:pt idx="8">
                  <c:v>31048</c:v>
                </c:pt>
                <c:pt idx="9">
                  <c:v>29234</c:v>
                </c:pt>
                <c:pt idx="10">
                  <c:v>28710</c:v>
                </c:pt>
                <c:pt idx="11">
                  <c:v>30316</c:v>
                </c:pt>
                <c:pt idx="12">
                  <c:v>28863</c:v>
                </c:pt>
                <c:pt idx="13">
                  <c:v>28995</c:v>
                </c:pt>
                <c:pt idx="14">
                  <c:v>29365.5</c:v>
                </c:pt>
              </c:numCache>
            </c:numRef>
          </c:val>
        </c:ser>
        <c:dLbls>
          <c:showVal val="1"/>
        </c:dLbls>
        <c:marker val="1"/>
        <c:axId val="69683072"/>
        <c:axId val="69706112"/>
      </c:lineChart>
      <c:catAx>
        <c:axId val="69683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63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9706112"/>
        <c:crossesAt val="0"/>
        <c:lblAlgn val="ctr"/>
        <c:lblOffset val="100"/>
        <c:tickLblSkip val="1"/>
        <c:tickMarkSkip val="1"/>
      </c:catAx>
      <c:valAx>
        <c:axId val="69706112"/>
        <c:scaling>
          <c:orientation val="minMax"/>
          <c:max val="3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9683072"/>
        <c:crosses val="autoZero"/>
        <c:crossBetween val="between"/>
        <c:majorUnit val="1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Gymnázium (6leté) vyšší stupeň  79-41-K/61 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'G-6leté vyšší'!$A$8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'G-6leté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vyšší'!$B$15:$P$15</c:f>
              <c:numCache>
                <c:formatCode>#,##0</c:formatCode>
                <c:ptCount val="15"/>
                <c:pt idx="0">
                  <c:v>28778</c:v>
                </c:pt>
                <c:pt idx="1">
                  <c:v>29456</c:v>
                </c:pt>
                <c:pt idx="2">
                  <c:v>28066</c:v>
                </c:pt>
                <c:pt idx="3">
                  <c:v>31803</c:v>
                </c:pt>
                <c:pt idx="4">
                  <c:v>0</c:v>
                </c:pt>
                <c:pt idx="5">
                  <c:v>29690</c:v>
                </c:pt>
                <c:pt idx="6">
                  <c:v>34459</c:v>
                </c:pt>
                <c:pt idx="7">
                  <c:v>28375</c:v>
                </c:pt>
                <c:pt idx="8">
                  <c:v>0</c:v>
                </c:pt>
                <c:pt idx="9">
                  <c:v>28969</c:v>
                </c:pt>
                <c:pt idx="10">
                  <c:v>29286</c:v>
                </c:pt>
                <c:pt idx="11">
                  <c:v>29576</c:v>
                </c:pt>
                <c:pt idx="12">
                  <c:v>27414</c:v>
                </c:pt>
                <c:pt idx="13">
                  <c:v>29032</c:v>
                </c:pt>
                <c:pt idx="14">
                  <c:v>29575.333333333332</c:v>
                </c:pt>
              </c:numCache>
            </c:numRef>
          </c:val>
        </c:ser>
        <c:dLbls>
          <c:showVal val="1"/>
        </c:dLbls>
        <c:gapWidth val="60"/>
        <c:axId val="62029184"/>
        <c:axId val="62031360"/>
      </c:barChart>
      <c:lineChart>
        <c:grouping val="standard"/>
        <c:ser>
          <c:idx val="0"/>
          <c:order val="1"/>
          <c:tx>
            <c:strRef>
              <c:f>'G-6leté vyšší'!$A$16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-2.6481716321043208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0"/>
                  <c:y val="-3.82513680192847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layout>
                <c:manualLayout>
                  <c:x val="0"/>
                  <c:y val="-2.9424129245603541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1.47120646228017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'G-6leté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vyšší'!$B$23:$P$23</c:f>
              <c:numCache>
                <c:formatCode>#,##0</c:formatCode>
                <c:ptCount val="15"/>
                <c:pt idx="0">
                  <c:v>27302</c:v>
                </c:pt>
                <c:pt idx="1">
                  <c:v>30344</c:v>
                </c:pt>
                <c:pt idx="2">
                  <c:v>28240</c:v>
                </c:pt>
                <c:pt idx="3">
                  <c:v>32257</c:v>
                </c:pt>
                <c:pt idx="4">
                  <c:v>0</c:v>
                </c:pt>
                <c:pt idx="5">
                  <c:v>29888</c:v>
                </c:pt>
                <c:pt idx="6">
                  <c:v>32698</c:v>
                </c:pt>
                <c:pt idx="7">
                  <c:v>28891</c:v>
                </c:pt>
                <c:pt idx="8">
                  <c:v>0</c:v>
                </c:pt>
                <c:pt idx="9">
                  <c:v>29234</c:v>
                </c:pt>
                <c:pt idx="10">
                  <c:v>28710</c:v>
                </c:pt>
                <c:pt idx="11">
                  <c:v>30316</c:v>
                </c:pt>
                <c:pt idx="12">
                  <c:v>28863</c:v>
                </c:pt>
                <c:pt idx="13">
                  <c:v>29403</c:v>
                </c:pt>
                <c:pt idx="14">
                  <c:v>29678.833333333332</c:v>
                </c:pt>
              </c:numCache>
            </c:numRef>
          </c:val>
        </c:ser>
        <c:dLbls>
          <c:showVal val="1"/>
        </c:dLbls>
        <c:marker val="1"/>
        <c:axId val="62029184"/>
        <c:axId val="62031360"/>
      </c:lineChart>
      <c:catAx>
        <c:axId val="62029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8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031360"/>
        <c:crossesAt val="0"/>
        <c:lblAlgn val="ctr"/>
        <c:lblOffset val="100"/>
        <c:tickLblSkip val="1"/>
        <c:tickMarkSkip val="1"/>
      </c:catAx>
      <c:valAx>
        <c:axId val="62031360"/>
        <c:scaling>
          <c:orientation val="minMax"/>
          <c:max val="36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8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029184"/>
        <c:crosses val="autoZero"/>
        <c:crossBetween val="between"/>
        <c:majorUnit val="1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Gymnázium (6leté) vyšší stupeň  79-41-K/61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
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'G-6leté vyšší'!$A$13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'G-6leté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vyšší'!$B$13:$P$13</c:f>
              <c:numCache>
                <c:formatCode>#,##0</c:formatCode>
                <c:ptCount val="15"/>
                <c:pt idx="0">
                  <c:v>25602</c:v>
                </c:pt>
                <c:pt idx="1">
                  <c:v>26569</c:v>
                </c:pt>
                <c:pt idx="2">
                  <c:v>25354</c:v>
                </c:pt>
                <c:pt idx="3">
                  <c:v>28732</c:v>
                </c:pt>
                <c:pt idx="4">
                  <c:v>0</c:v>
                </c:pt>
                <c:pt idx="5">
                  <c:v>26833</c:v>
                </c:pt>
                <c:pt idx="6">
                  <c:v>31427</c:v>
                </c:pt>
                <c:pt idx="7">
                  <c:v>25457</c:v>
                </c:pt>
                <c:pt idx="8">
                  <c:v>0</c:v>
                </c:pt>
                <c:pt idx="9">
                  <c:v>26057</c:v>
                </c:pt>
                <c:pt idx="10">
                  <c:v>26143</c:v>
                </c:pt>
                <c:pt idx="11">
                  <c:v>26250</c:v>
                </c:pt>
                <c:pt idx="12">
                  <c:v>24665</c:v>
                </c:pt>
                <c:pt idx="13">
                  <c:v>25905</c:v>
                </c:pt>
                <c:pt idx="14">
                  <c:v>26582.833333333332</c:v>
                </c:pt>
              </c:numCache>
            </c:numRef>
          </c:val>
        </c:ser>
        <c:gapWidth val="60"/>
        <c:axId val="62050688"/>
        <c:axId val="62052608"/>
      </c:barChart>
      <c:lineChart>
        <c:grouping val="standard"/>
        <c:ser>
          <c:idx val="1"/>
          <c:order val="1"/>
          <c:tx>
            <c:strRef>
              <c:f>'G-6leté vyšší'!$A$16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0"/>
                  <c:y val="-4.5864049807635907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0"/>
                  <c:y val="-2.8665031129772384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'G-6leté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vyšší'!$B$21:$P$21</c:f>
              <c:numCache>
                <c:formatCode>#,##0</c:formatCode>
                <c:ptCount val="15"/>
                <c:pt idx="0">
                  <c:v>23848</c:v>
                </c:pt>
                <c:pt idx="1">
                  <c:v>27332</c:v>
                </c:pt>
                <c:pt idx="2">
                  <c:v>25355</c:v>
                </c:pt>
                <c:pt idx="3">
                  <c:v>28845</c:v>
                </c:pt>
                <c:pt idx="4">
                  <c:v>0</c:v>
                </c:pt>
                <c:pt idx="5">
                  <c:v>26740</c:v>
                </c:pt>
                <c:pt idx="6">
                  <c:v>29603</c:v>
                </c:pt>
                <c:pt idx="7">
                  <c:v>25973</c:v>
                </c:pt>
                <c:pt idx="8">
                  <c:v>0</c:v>
                </c:pt>
                <c:pt idx="9">
                  <c:v>26382</c:v>
                </c:pt>
                <c:pt idx="10">
                  <c:v>25549</c:v>
                </c:pt>
                <c:pt idx="11">
                  <c:v>27204</c:v>
                </c:pt>
                <c:pt idx="12">
                  <c:v>26020</c:v>
                </c:pt>
                <c:pt idx="13">
                  <c:v>25947</c:v>
                </c:pt>
                <c:pt idx="14">
                  <c:v>26566.5</c:v>
                </c:pt>
              </c:numCache>
            </c:numRef>
          </c:val>
        </c:ser>
        <c:marker val="1"/>
        <c:axId val="62050688"/>
        <c:axId val="62052608"/>
      </c:lineChart>
      <c:catAx>
        <c:axId val="62050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52608"/>
        <c:crossesAt val="0"/>
        <c:auto val="1"/>
        <c:lblAlgn val="ctr"/>
        <c:lblOffset val="100"/>
      </c:catAx>
      <c:valAx>
        <c:axId val="62052608"/>
        <c:scaling>
          <c:orientation val="minMax"/>
          <c:max val="32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50688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Gymnázium (6leté) vyšší stupeň  79-41-K/61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'G-6leté vyšší'!$A$14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'G-6leté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vyšší'!$B$14:$P$14</c:f>
              <c:numCache>
                <c:formatCode>#,##0</c:formatCode>
                <c:ptCount val="15"/>
                <c:pt idx="0">
                  <c:v>3176</c:v>
                </c:pt>
                <c:pt idx="1">
                  <c:v>2887</c:v>
                </c:pt>
                <c:pt idx="2">
                  <c:v>2712</c:v>
                </c:pt>
                <c:pt idx="3">
                  <c:v>3071</c:v>
                </c:pt>
                <c:pt idx="4">
                  <c:v>0</c:v>
                </c:pt>
                <c:pt idx="5">
                  <c:v>2857</c:v>
                </c:pt>
                <c:pt idx="6">
                  <c:v>3032</c:v>
                </c:pt>
                <c:pt idx="7">
                  <c:v>2918</c:v>
                </c:pt>
                <c:pt idx="8">
                  <c:v>0</c:v>
                </c:pt>
                <c:pt idx="9">
                  <c:v>2912</c:v>
                </c:pt>
                <c:pt idx="10">
                  <c:v>3143</c:v>
                </c:pt>
                <c:pt idx="11">
                  <c:v>3326</c:v>
                </c:pt>
                <c:pt idx="12">
                  <c:v>2749</c:v>
                </c:pt>
                <c:pt idx="13">
                  <c:v>3127</c:v>
                </c:pt>
                <c:pt idx="14">
                  <c:v>2992.5</c:v>
                </c:pt>
              </c:numCache>
            </c:numRef>
          </c:val>
        </c:ser>
        <c:gapWidth val="60"/>
        <c:axId val="62080128"/>
        <c:axId val="62082048"/>
      </c:barChart>
      <c:lineChart>
        <c:grouping val="standard"/>
        <c:ser>
          <c:idx val="1"/>
          <c:order val="1"/>
          <c:tx>
            <c:strRef>
              <c:f>'G-6leté vyšší'!$A$16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'G-6leté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vyšší'!$B$22:$P$22</c:f>
              <c:numCache>
                <c:formatCode>#,##0</c:formatCode>
                <c:ptCount val="15"/>
                <c:pt idx="0">
                  <c:v>3454</c:v>
                </c:pt>
                <c:pt idx="1">
                  <c:v>3012</c:v>
                </c:pt>
                <c:pt idx="2">
                  <c:v>2885</c:v>
                </c:pt>
                <c:pt idx="3">
                  <c:v>3412</c:v>
                </c:pt>
                <c:pt idx="4">
                  <c:v>0</c:v>
                </c:pt>
                <c:pt idx="5">
                  <c:v>3148</c:v>
                </c:pt>
                <c:pt idx="6">
                  <c:v>3095</c:v>
                </c:pt>
                <c:pt idx="7">
                  <c:v>2918</c:v>
                </c:pt>
                <c:pt idx="8">
                  <c:v>0</c:v>
                </c:pt>
                <c:pt idx="9">
                  <c:v>2852</c:v>
                </c:pt>
                <c:pt idx="10">
                  <c:v>3161</c:v>
                </c:pt>
                <c:pt idx="11">
                  <c:v>3112</c:v>
                </c:pt>
                <c:pt idx="12">
                  <c:v>2843</c:v>
                </c:pt>
                <c:pt idx="13">
                  <c:v>3456</c:v>
                </c:pt>
                <c:pt idx="14">
                  <c:v>3112.3333333333335</c:v>
                </c:pt>
              </c:numCache>
            </c:numRef>
          </c:val>
        </c:ser>
        <c:marker val="1"/>
        <c:axId val="62080128"/>
        <c:axId val="62082048"/>
      </c:lineChart>
      <c:catAx>
        <c:axId val="62080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82048"/>
        <c:crossesAt val="0"/>
        <c:auto val="1"/>
        <c:lblAlgn val="ctr"/>
        <c:lblOffset val="100"/>
      </c:catAx>
      <c:valAx>
        <c:axId val="62082048"/>
        <c:scaling>
          <c:orientation val="minMax"/>
          <c:max val="3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80128"/>
        <c:crosses val="autoZero"/>
        <c:crossBetween val="between"/>
        <c:majorUnit val="1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Gymnázium (8leté) vyšší stupeň  79-41-K/81 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'G-8leté vyšší'!$A$8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'G-8leté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vyšší'!$B$15:$P$15</c:f>
              <c:numCache>
                <c:formatCode>#,##0</c:formatCode>
                <c:ptCount val="15"/>
                <c:pt idx="0">
                  <c:v>28778</c:v>
                </c:pt>
                <c:pt idx="1">
                  <c:v>29456</c:v>
                </c:pt>
                <c:pt idx="2">
                  <c:v>28066</c:v>
                </c:pt>
                <c:pt idx="3">
                  <c:v>30814</c:v>
                </c:pt>
                <c:pt idx="4">
                  <c:v>29544</c:v>
                </c:pt>
                <c:pt idx="5">
                  <c:v>29690</c:v>
                </c:pt>
                <c:pt idx="6">
                  <c:v>28830</c:v>
                </c:pt>
                <c:pt idx="7">
                  <c:v>28375</c:v>
                </c:pt>
                <c:pt idx="8">
                  <c:v>30244</c:v>
                </c:pt>
                <c:pt idx="9">
                  <c:v>28969</c:v>
                </c:pt>
                <c:pt idx="10">
                  <c:v>29286</c:v>
                </c:pt>
                <c:pt idx="11">
                  <c:v>29576</c:v>
                </c:pt>
                <c:pt idx="12">
                  <c:v>27414</c:v>
                </c:pt>
                <c:pt idx="13">
                  <c:v>29565</c:v>
                </c:pt>
                <c:pt idx="14">
                  <c:v>29186.214285714286</c:v>
                </c:pt>
              </c:numCache>
            </c:numRef>
          </c:val>
        </c:ser>
        <c:dLbls>
          <c:showVal val="1"/>
        </c:dLbls>
        <c:gapWidth val="60"/>
        <c:axId val="62224640"/>
        <c:axId val="62230912"/>
      </c:barChart>
      <c:lineChart>
        <c:grouping val="standard"/>
        <c:ser>
          <c:idx val="0"/>
          <c:order val="1"/>
          <c:tx>
            <c:strRef>
              <c:f>'G-8leté vyšší'!$A$16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0"/>
                  <c:y val="-1.9125684009642343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'G-8leté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vyšší'!$B$23:$P$23</c:f>
              <c:numCache>
                <c:formatCode>#,##0</c:formatCode>
                <c:ptCount val="15"/>
                <c:pt idx="0">
                  <c:v>27302</c:v>
                </c:pt>
                <c:pt idx="1">
                  <c:v>30344</c:v>
                </c:pt>
                <c:pt idx="2">
                  <c:v>28240</c:v>
                </c:pt>
                <c:pt idx="3">
                  <c:v>31263</c:v>
                </c:pt>
                <c:pt idx="4">
                  <c:v>30512</c:v>
                </c:pt>
                <c:pt idx="5">
                  <c:v>29888</c:v>
                </c:pt>
                <c:pt idx="6">
                  <c:v>29145</c:v>
                </c:pt>
                <c:pt idx="7">
                  <c:v>28891</c:v>
                </c:pt>
                <c:pt idx="8">
                  <c:v>31048</c:v>
                </c:pt>
                <c:pt idx="9">
                  <c:v>29234</c:v>
                </c:pt>
                <c:pt idx="10">
                  <c:v>28710</c:v>
                </c:pt>
                <c:pt idx="11">
                  <c:v>30316</c:v>
                </c:pt>
                <c:pt idx="12">
                  <c:v>28863</c:v>
                </c:pt>
                <c:pt idx="13">
                  <c:v>29936</c:v>
                </c:pt>
                <c:pt idx="14">
                  <c:v>29549.428571428572</c:v>
                </c:pt>
              </c:numCache>
            </c:numRef>
          </c:val>
        </c:ser>
        <c:dLbls>
          <c:showVal val="1"/>
        </c:dLbls>
        <c:marker val="1"/>
        <c:axId val="62224640"/>
        <c:axId val="62230912"/>
      </c:lineChart>
      <c:catAx>
        <c:axId val="62224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8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230912"/>
        <c:crossesAt val="0"/>
        <c:lblAlgn val="ctr"/>
        <c:lblOffset val="100"/>
        <c:tickLblSkip val="1"/>
        <c:tickMarkSkip val="1"/>
      </c:catAx>
      <c:valAx>
        <c:axId val="62230912"/>
        <c:scaling>
          <c:orientation val="minMax"/>
          <c:max val="33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8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224640"/>
        <c:crosses val="autoZero"/>
        <c:crossBetween val="between"/>
        <c:majorUnit val="1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Gymnázium (8leté) vyšší stupeň  79-41-K/81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'G-8leté vyšší'!$A$13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'G-8leté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vyšší'!$B$13:$P$13</c:f>
              <c:numCache>
                <c:formatCode>#,##0</c:formatCode>
                <c:ptCount val="15"/>
                <c:pt idx="0">
                  <c:v>25602</c:v>
                </c:pt>
                <c:pt idx="1">
                  <c:v>26569</c:v>
                </c:pt>
                <c:pt idx="2">
                  <c:v>25354</c:v>
                </c:pt>
                <c:pt idx="3">
                  <c:v>27743</c:v>
                </c:pt>
                <c:pt idx="4">
                  <c:v>26012</c:v>
                </c:pt>
                <c:pt idx="5">
                  <c:v>26833</c:v>
                </c:pt>
                <c:pt idx="6">
                  <c:v>25798</c:v>
                </c:pt>
                <c:pt idx="7">
                  <c:v>25457</c:v>
                </c:pt>
                <c:pt idx="8">
                  <c:v>27159</c:v>
                </c:pt>
                <c:pt idx="9">
                  <c:v>26057</c:v>
                </c:pt>
                <c:pt idx="10">
                  <c:v>26143</c:v>
                </c:pt>
                <c:pt idx="11">
                  <c:v>26250</c:v>
                </c:pt>
                <c:pt idx="12">
                  <c:v>24665</c:v>
                </c:pt>
                <c:pt idx="13">
                  <c:v>26438</c:v>
                </c:pt>
                <c:pt idx="14">
                  <c:v>26148.571428571428</c:v>
                </c:pt>
              </c:numCache>
            </c:numRef>
          </c:val>
        </c:ser>
        <c:gapWidth val="60"/>
        <c:axId val="62254080"/>
        <c:axId val="62264448"/>
      </c:barChart>
      <c:lineChart>
        <c:grouping val="standard"/>
        <c:ser>
          <c:idx val="1"/>
          <c:order val="1"/>
          <c:tx>
            <c:strRef>
              <c:f>'G-8leté vyšší'!$A$16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2.2653721913755042E-2"/>
                  <c:y val="-4.968605395827224E-2"/>
                </c:manualLayout>
              </c:layout>
              <c:dLblPos val="r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'G-8leté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vyšší'!$B$21:$P$21</c:f>
              <c:numCache>
                <c:formatCode>#,##0</c:formatCode>
                <c:ptCount val="15"/>
                <c:pt idx="0">
                  <c:v>23848</c:v>
                </c:pt>
                <c:pt idx="1">
                  <c:v>27332</c:v>
                </c:pt>
                <c:pt idx="2">
                  <c:v>25355</c:v>
                </c:pt>
                <c:pt idx="3">
                  <c:v>27851</c:v>
                </c:pt>
                <c:pt idx="4">
                  <c:v>26801</c:v>
                </c:pt>
                <c:pt idx="5">
                  <c:v>26740</c:v>
                </c:pt>
                <c:pt idx="6">
                  <c:v>26050</c:v>
                </c:pt>
                <c:pt idx="7">
                  <c:v>25973</c:v>
                </c:pt>
                <c:pt idx="8">
                  <c:v>27825</c:v>
                </c:pt>
                <c:pt idx="9">
                  <c:v>26382</c:v>
                </c:pt>
                <c:pt idx="10">
                  <c:v>25549</c:v>
                </c:pt>
                <c:pt idx="11">
                  <c:v>27204</c:v>
                </c:pt>
                <c:pt idx="12">
                  <c:v>26020</c:v>
                </c:pt>
                <c:pt idx="13">
                  <c:v>26480</c:v>
                </c:pt>
                <c:pt idx="14">
                  <c:v>26386.428571428572</c:v>
                </c:pt>
              </c:numCache>
            </c:numRef>
          </c:val>
        </c:ser>
        <c:marker val="1"/>
        <c:axId val="62254080"/>
        <c:axId val="62264448"/>
      </c:lineChart>
      <c:catAx>
        <c:axId val="62254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64448"/>
        <c:crossesAt val="0"/>
        <c:auto val="1"/>
        <c:lblAlgn val="ctr"/>
        <c:lblOffset val="100"/>
      </c:catAx>
      <c:valAx>
        <c:axId val="62264448"/>
        <c:scaling>
          <c:orientation val="minMax"/>
          <c:max val="3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54080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Gymnázium (8leté) vyšší stupeň  79-41-K/81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'G-8leté vyšší'!$A$14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'G-8leté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vyšší'!$B$14:$P$14</c:f>
              <c:numCache>
                <c:formatCode>#,##0</c:formatCode>
                <c:ptCount val="15"/>
                <c:pt idx="0">
                  <c:v>3176</c:v>
                </c:pt>
                <c:pt idx="1">
                  <c:v>2887</c:v>
                </c:pt>
                <c:pt idx="2">
                  <c:v>2712</c:v>
                </c:pt>
                <c:pt idx="3">
                  <c:v>3071</c:v>
                </c:pt>
                <c:pt idx="4">
                  <c:v>3532</c:v>
                </c:pt>
                <c:pt idx="5">
                  <c:v>2857</c:v>
                </c:pt>
                <c:pt idx="6">
                  <c:v>3032</c:v>
                </c:pt>
                <c:pt idx="7">
                  <c:v>2918</c:v>
                </c:pt>
                <c:pt idx="8">
                  <c:v>3085</c:v>
                </c:pt>
                <c:pt idx="9">
                  <c:v>2912</c:v>
                </c:pt>
                <c:pt idx="10">
                  <c:v>3143</c:v>
                </c:pt>
                <c:pt idx="11">
                  <c:v>3326</c:v>
                </c:pt>
                <c:pt idx="12">
                  <c:v>2749</c:v>
                </c:pt>
                <c:pt idx="13">
                  <c:v>3127</c:v>
                </c:pt>
                <c:pt idx="14">
                  <c:v>3037.6428571428573</c:v>
                </c:pt>
              </c:numCache>
            </c:numRef>
          </c:val>
        </c:ser>
        <c:gapWidth val="60"/>
        <c:axId val="62291968"/>
        <c:axId val="62293888"/>
      </c:barChart>
      <c:lineChart>
        <c:grouping val="standard"/>
        <c:ser>
          <c:idx val="1"/>
          <c:order val="1"/>
          <c:tx>
            <c:strRef>
              <c:f>'G-8leté vyšší'!$A$16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'G-8leté vyšší'!$B$7:$P$7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vyšší'!$B$22:$P$22</c:f>
              <c:numCache>
                <c:formatCode>#,##0</c:formatCode>
                <c:ptCount val="15"/>
                <c:pt idx="0">
                  <c:v>3454</c:v>
                </c:pt>
                <c:pt idx="1">
                  <c:v>3012</c:v>
                </c:pt>
                <c:pt idx="2">
                  <c:v>2885</c:v>
                </c:pt>
                <c:pt idx="3">
                  <c:v>3412</c:v>
                </c:pt>
                <c:pt idx="4">
                  <c:v>3711</c:v>
                </c:pt>
                <c:pt idx="5">
                  <c:v>3148</c:v>
                </c:pt>
                <c:pt idx="6">
                  <c:v>3095</c:v>
                </c:pt>
                <c:pt idx="7">
                  <c:v>2918</c:v>
                </c:pt>
                <c:pt idx="8">
                  <c:v>3223</c:v>
                </c:pt>
                <c:pt idx="9">
                  <c:v>2852</c:v>
                </c:pt>
                <c:pt idx="10">
                  <c:v>3161</c:v>
                </c:pt>
                <c:pt idx="11">
                  <c:v>3112</c:v>
                </c:pt>
                <c:pt idx="12">
                  <c:v>2843</c:v>
                </c:pt>
                <c:pt idx="13">
                  <c:v>3456</c:v>
                </c:pt>
                <c:pt idx="14">
                  <c:v>3163</c:v>
                </c:pt>
              </c:numCache>
            </c:numRef>
          </c:val>
        </c:ser>
        <c:marker val="1"/>
        <c:axId val="62291968"/>
        <c:axId val="62293888"/>
      </c:lineChart>
      <c:catAx>
        <c:axId val="62291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93888"/>
        <c:crossesAt val="0"/>
        <c:auto val="1"/>
        <c:lblAlgn val="ctr"/>
        <c:lblOffset val="100"/>
      </c:catAx>
      <c:valAx>
        <c:axId val="62293888"/>
        <c:scaling>
          <c:orientation val="minMax"/>
          <c:max val="3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91968"/>
        <c:crosses val="autoZero"/>
        <c:crossBetween val="between"/>
        <c:majorUnit val="1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u="sng"/>
            </a:pPr>
            <a:r>
              <a:rPr lang="cs-CZ" u="sng"/>
              <a:t>Průměrná hodnota krajských normativů MP v roce 2011 v oborech vzdělání gymnázií</a:t>
            </a:r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tx>
            <c:strRef>
              <c:f>'Souhrn oborů'!$A$21</c:f>
              <c:strCache>
                <c:ptCount val="1"/>
                <c:pt idx="0">
                  <c:v>Normativ MP nepedagogických pracovníků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oborů'!$B$10:$C$14</c:f>
              <c:multiLvlStrCache>
                <c:ptCount val="5"/>
                <c:lvl>
                  <c:pt idx="0">
                    <c:v>Gymnázium (4leté)   </c:v>
                  </c:pt>
                  <c:pt idx="1">
                    <c:v>Gymnázium (6leté) nižší stupeň  </c:v>
                  </c:pt>
                  <c:pt idx="2">
                    <c:v>Gymnázium (8leté) nižší stupeň </c:v>
                  </c:pt>
                  <c:pt idx="3">
                    <c:v>Gymnázium (6leté) vyšší stupeň  </c:v>
                  </c:pt>
                  <c:pt idx="4">
                    <c:v>Gymnázium (8leté) vyšší stupeň  </c:v>
                  </c:pt>
                </c:lvl>
                <c:lvl>
                  <c:pt idx="0">
                    <c:v>79-41-K/41</c:v>
                  </c:pt>
                  <c:pt idx="1">
                    <c:v>79-41-K/61</c:v>
                  </c:pt>
                  <c:pt idx="2">
                    <c:v>79-41-K/81 </c:v>
                  </c:pt>
                  <c:pt idx="3">
                    <c:v>79-41-K/61 </c:v>
                  </c:pt>
                  <c:pt idx="4">
                    <c:v>79-41-K/81 </c:v>
                  </c:pt>
                </c:lvl>
              </c:multiLvlStrCache>
            </c:multiLvlStrRef>
          </c:cat>
          <c:val>
            <c:numRef>
              <c:f>'Souhrn oborů'!$D$22:$D$26</c:f>
              <c:numCache>
                <c:formatCode>#,##0</c:formatCode>
                <c:ptCount val="5"/>
                <c:pt idx="0">
                  <c:v>3038.7857142857142</c:v>
                </c:pt>
                <c:pt idx="1">
                  <c:v>2995.3333333333335</c:v>
                </c:pt>
                <c:pt idx="2">
                  <c:v>3035.9285714285716</c:v>
                </c:pt>
                <c:pt idx="3">
                  <c:v>2992.5</c:v>
                </c:pt>
                <c:pt idx="4">
                  <c:v>3037.6428571428573</c:v>
                </c:pt>
              </c:numCache>
            </c:numRef>
          </c:val>
        </c:ser>
        <c:ser>
          <c:idx val="1"/>
          <c:order val="1"/>
          <c:tx>
            <c:strRef>
              <c:f>'Souhrn oborů'!$A$15</c:f>
              <c:strCache>
                <c:ptCount val="1"/>
                <c:pt idx="0">
                  <c:v>Normativ MP pedagogických pracovníků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 algn="ctr">
                  <a:defRPr lang="cs-CZ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oborů'!$B$10:$C$14</c:f>
              <c:multiLvlStrCache>
                <c:ptCount val="5"/>
                <c:lvl>
                  <c:pt idx="0">
                    <c:v>Gymnázium (4leté)   </c:v>
                  </c:pt>
                  <c:pt idx="1">
                    <c:v>Gymnázium (6leté) nižší stupeň  </c:v>
                  </c:pt>
                  <c:pt idx="2">
                    <c:v>Gymnázium (8leté) nižší stupeň </c:v>
                  </c:pt>
                  <c:pt idx="3">
                    <c:v>Gymnázium (6leté) vyšší stupeň  </c:v>
                  </c:pt>
                  <c:pt idx="4">
                    <c:v>Gymnázium (8leté) vyšší stupeň  </c:v>
                  </c:pt>
                </c:lvl>
                <c:lvl>
                  <c:pt idx="0">
                    <c:v>79-41-K/41</c:v>
                  </c:pt>
                  <c:pt idx="1">
                    <c:v>79-41-K/61</c:v>
                  </c:pt>
                  <c:pt idx="2">
                    <c:v>79-41-K/81 </c:v>
                  </c:pt>
                  <c:pt idx="3">
                    <c:v>79-41-K/61 </c:v>
                  </c:pt>
                  <c:pt idx="4">
                    <c:v>79-41-K/81 </c:v>
                  </c:pt>
                </c:lvl>
              </c:multiLvlStrCache>
            </c:multiLvlStrRef>
          </c:cat>
          <c:val>
            <c:numRef>
              <c:f>'Souhrn oborů'!$D$16:$D$20</c:f>
              <c:numCache>
                <c:formatCode>#,##0</c:formatCode>
                <c:ptCount val="5"/>
                <c:pt idx="0">
                  <c:v>25872.785714285714</c:v>
                </c:pt>
                <c:pt idx="1">
                  <c:v>23034.25</c:v>
                </c:pt>
                <c:pt idx="2">
                  <c:v>21783.357142857141</c:v>
                </c:pt>
                <c:pt idx="3">
                  <c:v>26582.833333333332</c:v>
                </c:pt>
                <c:pt idx="4">
                  <c:v>26148.571428571428</c:v>
                </c:pt>
              </c:numCache>
            </c:numRef>
          </c:val>
        </c:ser>
        <c:dLbls>
          <c:showVal val="1"/>
        </c:dLbls>
        <c:overlap val="100"/>
        <c:axId val="66984192"/>
        <c:axId val="67035136"/>
      </c:barChart>
      <c:lineChart>
        <c:grouping val="standard"/>
        <c:ser>
          <c:idx val="0"/>
          <c:order val="2"/>
          <c:tx>
            <c:strRef>
              <c:f>'Souhrn oborů'!$A$9</c:f>
              <c:strCache>
                <c:ptCount val="1"/>
                <c:pt idx="0">
                  <c:v>Celkový normativ MP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gradFill>
                <a:gsLst>
                  <a:gs pos="0">
                    <a:sysClr val="window" lastClr="FFFFFF">
                      <a:lumMod val="85000"/>
                    </a:sysClr>
                  </a:gs>
                  <a:gs pos="100000">
                    <a:schemeClr val="bg1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t"/>
            <c:showVal val="1"/>
            <c:showSerName val="1"/>
            <c:separator>
</c:separator>
          </c:dLbls>
          <c:cat>
            <c:multiLvlStrRef>
              <c:f>'Souhrn oborů'!$B$10:$C$14</c:f>
              <c:multiLvlStrCache>
                <c:ptCount val="5"/>
                <c:lvl>
                  <c:pt idx="0">
                    <c:v>Gymnázium (4leté)   </c:v>
                  </c:pt>
                  <c:pt idx="1">
                    <c:v>Gymnázium (6leté) nižší stupeň  </c:v>
                  </c:pt>
                  <c:pt idx="2">
                    <c:v>Gymnázium (8leté) nižší stupeň </c:v>
                  </c:pt>
                  <c:pt idx="3">
                    <c:v>Gymnázium (6leté) vyšší stupeň  </c:v>
                  </c:pt>
                  <c:pt idx="4">
                    <c:v>Gymnázium (8leté) vyšší stupeň  </c:v>
                  </c:pt>
                </c:lvl>
                <c:lvl>
                  <c:pt idx="0">
                    <c:v>79-41-K/41</c:v>
                  </c:pt>
                  <c:pt idx="1">
                    <c:v>79-41-K/61</c:v>
                  </c:pt>
                  <c:pt idx="2">
                    <c:v>79-41-K/81 </c:v>
                  </c:pt>
                  <c:pt idx="3">
                    <c:v>79-41-K/61 </c:v>
                  </c:pt>
                  <c:pt idx="4">
                    <c:v>79-41-K/81 </c:v>
                  </c:pt>
                </c:lvl>
              </c:multiLvlStrCache>
            </c:multiLvlStrRef>
          </c:cat>
          <c:val>
            <c:numRef>
              <c:f>'Souhrn oborů'!$D$10:$D$14</c:f>
              <c:numCache>
                <c:formatCode>#,##0</c:formatCode>
                <c:ptCount val="5"/>
                <c:pt idx="0">
                  <c:v>28911.571428571428</c:v>
                </c:pt>
                <c:pt idx="1">
                  <c:v>26029.583333333332</c:v>
                </c:pt>
                <c:pt idx="2">
                  <c:v>24819.285714285714</c:v>
                </c:pt>
                <c:pt idx="3">
                  <c:v>29575.333333333332</c:v>
                </c:pt>
                <c:pt idx="4">
                  <c:v>29186.214285714286</c:v>
                </c:pt>
              </c:numCache>
            </c:numRef>
          </c:val>
        </c:ser>
        <c:dLbls>
          <c:showVal val="1"/>
        </c:dLbls>
        <c:marker val="1"/>
        <c:axId val="66984192"/>
        <c:axId val="67035136"/>
      </c:lineChart>
      <c:catAx>
        <c:axId val="6698419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 b="1"/>
            </a:pPr>
            <a:endParaRPr lang="cs-CZ"/>
          </a:p>
        </c:txPr>
        <c:crossAx val="67035136"/>
        <c:crosses val="autoZero"/>
        <c:auto val="1"/>
        <c:lblAlgn val="ctr"/>
        <c:lblOffset val="100"/>
        <c:noMultiLvlLbl val="1"/>
      </c:catAx>
      <c:valAx>
        <c:axId val="67035136"/>
        <c:scaling>
          <c:orientation val="minMax"/>
          <c:max val="33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Normativ MP (v Kč)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cs-CZ"/>
          </a:p>
        </c:txPr>
        <c:crossAx val="66984192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ayout>
        <c:manualLayout>
          <c:xMode val="edge"/>
          <c:yMode val="edge"/>
          <c:x val="0.21715171753765519"/>
          <c:y val="0.93803334992047926"/>
          <c:w val="0.54831129676865531"/>
          <c:h val="4.984144639912591E-2"/>
        </c:manualLayout>
      </c:layout>
      <c:txPr>
        <a:bodyPr/>
        <a:lstStyle/>
        <a:p>
          <a:pPr>
            <a:defRPr sz="1400" b="1">
              <a:solidFill>
                <a:sysClr val="windowText" lastClr="000000"/>
              </a:solidFill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Gymnázium (4leté)  79-41-K/41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'G-4leté'!$A$13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'G-4leté'!$B$7:$P$7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'G-4leté'!$B$13:$P$13</c:f>
              <c:numCache>
                <c:formatCode>#,##0</c:formatCode>
                <c:ptCount val="15"/>
                <c:pt idx="0">
                  <c:v>25602</c:v>
                </c:pt>
                <c:pt idx="1">
                  <c:v>26569</c:v>
                </c:pt>
                <c:pt idx="2">
                  <c:v>25354</c:v>
                </c:pt>
                <c:pt idx="3">
                  <c:v>24618</c:v>
                </c:pt>
                <c:pt idx="4">
                  <c:v>25737</c:v>
                </c:pt>
                <c:pt idx="5">
                  <c:v>26833</c:v>
                </c:pt>
                <c:pt idx="6">
                  <c:v>26276</c:v>
                </c:pt>
                <c:pt idx="7">
                  <c:v>25457</c:v>
                </c:pt>
                <c:pt idx="8">
                  <c:v>27159</c:v>
                </c:pt>
                <c:pt idx="9">
                  <c:v>26057</c:v>
                </c:pt>
                <c:pt idx="10">
                  <c:v>26143</c:v>
                </c:pt>
                <c:pt idx="11">
                  <c:v>26250</c:v>
                </c:pt>
                <c:pt idx="12">
                  <c:v>24665</c:v>
                </c:pt>
                <c:pt idx="13">
                  <c:v>25499</c:v>
                </c:pt>
                <c:pt idx="14">
                  <c:v>25872.785714285714</c:v>
                </c:pt>
              </c:numCache>
            </c:numRef>
          </c:val>
        </c:ser>
        <c:gapWidth val="60"/>
        <c:axId val="72221824"/>
        <c:axId val="76386688"/>
      </c:barChart>
      <c:lineChart>
        <c:grouping val="standard"/>
        <c:ser>
          <c:idx val="1"/>
          <c:order val="1"/>
          <c:tx>
            <c:strRef>
              <c:f>'G-4leté'!$A$16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'G-4leté'!$B$7:$P$7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'G-4leté'!$B$21:$P$21</c:f>
              <c:numCache>
                <c:formatCode>#,##0</c:formatCode>
                <c:ptCount val="15"/>
                <c:pt idx="0">
                  <c:v>24842</c:v>
                </c:pt>
                <c:pt idx="1">
                  <c:v>27332</c:v>
                </c:pt>
                <c:pt idx="2">
                  <c:v>25355</c:v>
                </c:pt>
                <c:pt idx="3">
                  <c:v>24714</c:v>
                </c:pt>
                <c:pt idx="4">
                  <c:v>26801</c:v>
                </c:pt>
                <c:pt idx="5">
                  <c:v>26740</c:v>
                </c:pt>
                <c:pt idx="6">
                  <c:v>26559</c:v>
                </c:pt>
                <c:pt idx="7">
                  <c:v>25973</c:v>
                </c:pt>
                <c:pt idx="8">
                  <c:v>27825</c:v>
                </c:pt>
                <c:pt idx="9">
                  <c:v>26382</c:v>
                </c:pt>
                <c:pt idx="10">
                  <c:v>25549</c:v>
                </c:pt>
                <c:pt idx="11">
                  <c:v>27204</c:v>
                </c:pt>
                <c:pt idx="12">
                  <c:v>26020</c:v>
                </c:pt>
                <c:pt idx="13">
                  <c:v>25539</c:v>
                </c:pt>
                <c:pt idx="14">
                  <c:v>26202.5</c:v>
                </c:pt>
              </c:numCache>
            </c:numRef>
          </c:val>
        </c:ser>
        <c:marker val="1"/>
        <c:axId val="72221824"/>
        <c:axId val="76386688"/>
      </c:lineChart>
      <c:catAx>
        <c:axId val="72221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6386688"/>
        <c:crossesAt val="0"/>
        <c:auto val="1"/>
        <c:lblAlgn val="ctr"/>
        <c:lblOffset val="100"/>
      </c:catAx>
      <c:valAx>
        <c:axId val="76386688"/>
        <c:scaling>
          <c:orientation val="minMax"/>
          <c:max val="3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2221824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05"/>
          <c:y val="0.31927055360854517"/>
          <c:w val="5.4133301736735827E-2"/>
          <c:h val="3.260115606936424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Gymnázium (4leté)  79-41-K/41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'G-4leté'!$A$14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'G-4leté'!$B$7:$P$7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'G-4leté'!$B$14:$P$14</c:f>
              <c:numCache>
                <c:formatCode>#,##0</c:formatCode>
                <c:ptCount val="15"/>
                <c:pt idx="0">
                  <c:v>3176</c:v>
                </c:pt>
                <c:pt idx="1">
                  <c:v>2887</c:v>
                </c:pt>
                <c:pt idx="2">
                  <c:v>2712</c:v>
                </c:pt>
                <c:pt idx="3">
                  <c:v>3071</c:v>
                </c:pt>
                <c:pt idx="4">
                  <c:v>3548</c:v>
                </c:pt>
                <c:pt idx="5">
                  <c:v>2857</c:v>
                </c:pt>
                <c:pt idx="6">
                  <c:v>3032</c:v>
                </c:pt>
                <c:pt idx="7">
                  <c:v>2918</c:v>
                </c:pt>
                <c:pt idx="8">
                  <c:v>3085</c:v>
                </c:pt>
                <c:pt idx="9">
                  <c:v>2912</c:v>
                </c:pt>
                <c:pt idx="10">
                  <c:v>3143</c:v>
                </c:pt>
                <c:pt idx="11">
                  <c:v>3326</c:v>
                </c:pt>
                <c:pt idx="12">
                  <c:v>2749</c:v>
                </c:pt>
                <c:pt idx="13">
                  <c:v>3127</c:v>
                </c:pt>
                <c:pt idx="14">
                  <c:v>3038.7857142857142</c:v>
                </c:pt>
              </c:numCache>
            </c:numRef>
          </c:val>
        </c:ser>
        <c:gapWidth val="60"/>
        <c:axId val="81666048"/>
        <c:axId val="81667968"/>
      </c:barChart>
      <c:lineChart>
        <c:grouping val="standard"/>
        <c:ser>
          <c:idx val="1"/>
          <c:order val="1"/>
          <c:tx>
            <c:strRef>
              <c:f>'G-4leté'!$A$16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'G-4leté'!$B$7:$P$7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'G-4leté'!$B$22:$P$22</c:f>
              <c:numCache>
                <c:formatCode>#,##0</c:formatCode>
                <c:ptCount val="15"/>
                <c:pt idx="0">
                  <c:v>3454</c:v>
                </c:pt>
                <c:pt idx="1">
                  <c:v>3012</c:v>
                </c:pt>
                <c:pt idx="2">
                  <c:v>2885</c:v>
                </c:pt>
                <c:pt idx="3">
                  <c:v>3412</c:v>
                </c:pt>
                <c:pt idx="4">
                  <c:v>3711</c:v>
                </c:pt>
                <c:pt idx="5">
                  <c:v>3148</c:v>
                </c:pt>
                <c:pt idx="6">
                  <c:v>3095</c:v>
                </c:pt>
                <c:pt idx="7">
                  <c:v>2918</c:v>
                </c:pt>
                <c:pt idx="8">
                  <c:v>3223</c:v>
                </c:pt>
                <c:pt idx="9">
                  <c:v>2852</c:v>
                </c:pt>
                <c:pt idx="10">
                  <c:v>3161</c:v>
                </c:pt>
                <c:pt idx="11">
                  <c:v>3112</c:v>
                </c:pt>
                <c:pt idx="12">
                  <c:v>2843</c:v>
                </c:pt>
                <c:pt idx="13">
                  <c:v>3456</c:v>
                </c:pt>
                <c:pt idx="14">
                  <c:v>3163</c:v>
                </c:pt>
              </c:numCache>
            </c:numRef>
          </c:val>
        </c:ser>
        <c:marker val="1"/>
        <c:axId val="81666048"/>
        <c:axId val="81667968"/>
      </c:lineChart>
      <c:catAx>
        <c:axId val="81666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667968"/>
        <c:crossesAt val="0"/>
        <c:auto val="1"/>
        <c:lblAlgn val="ctr"/>
        <c:lblOffset val="100"/>
      </c:catAx>
      <c:valAx>
        <c:axId val="81667968"/>
        <c:scaling>
          <c:orientation val="minMax"/>
          <c:max val="3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666048"/>
        <c:crosses val="autoZero"/>
        <c:crossBetween val="between"/>
        <c:majorUnit val="1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05"/>
          <c:y val="0.31927055360854517"/>
          <c:w val="5.4133301736735827E-2"/>
          <c:h val="3.260115606936424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Gymnázium (6leté) nižší stupeň 79-41-K/61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'G-6leté nižší'!$A$8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'G-6leté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nižší'!$B$15:$P$15</c:f>
              <c:numCache>
                <c:formatCode>#,##0</c:formatCode>
                <c:ptCount val="15"/>
                <c:pt idx="0">
                  <c:v>24726</c:v>
                </c:pt>
                <c:pt idx="1">
                  <c:v>24844</c:v>
                </c:pt>
                <c:pt idx="2">
                  <c:v>24583</c:v>
                </c:pt>
                <c:pt idx="3">
                  <c:v>27473</c:v>
                </c:pt>
                <c:pt idx="4">
                  <c:v>0</c:v>
                </c:pt>
                <c:pt idx="5">
                  <c:v>24845</c:v>
                </c:pt>
                <c:pt idx="6">
                  <c:v>34340</c:v>
                </c:pt>
                <c:pt idx="7">
                  <c:v>25272</c:v>
                </c:pt>
                <c:pt idx="8">
                  <c:v>0</c:v>
                </c:pt>
                <c:pt idx="9">
                  <c:v>24636</c:v>
                </c:pt>
                <c:pt idx="10">
                  <c:v>25340</c:v>
                </c:pt>
                <c:pt idx="11">
                  <c:v>27100</c:v>
                </c:pt>
                <c:pt idx="12">
                  <c:v>23548</c:v>
                </c:pt>
                <c:pt idx="13">
                  <c:v>25648</c:v>
                </c:pt>
                <c:pt idx="14">
                  <c:v>26029.583333333332</c:v>
                </c:pt>
              </c:numCache>
            </c:numRef>
          </c:val>
        </c:ser>
        <c:dLbls>
          <c:showVal val="1"/>
        </c:dLbls>
        <c:gapWidth val="60"/>
        <c:axId val="83676160"/>
        <c:axId val="97965184"/>
      </c:barChart>
      <c:lineChart>
        <c:grouping val="standard"/>
        <c:ser>
          <c:idx val="0"/>
          <c:order val="1"/>
          <c:tx>
            <c:strRef>
              <c:f>'G-6leté nižší'!$A$16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0"/>
                  <c:y val="-3.82513680192847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'G-6leté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nižší'!$B$23:$P$23</c:f>
              <c:numCache>
                <c:formatCode>#,##0</c:formatCode>
                <c:ptCount val="15"/>
                <c:pt idx="0">
                  <c:v>24900</c:v>
                </c:pt>
                <c:pt idx="1">
                  <c:v>25599</c:v>
                </c:pt>
                <c:pt idx="2">
                  <c:v>24759</c:v>
                </c:pt>
                <c:pt idx="3">
                  <c:v>27910</c:v>
                </c:pt>
                <c:pt idx="4">
                  <c:v>0</c:v>
                </c:pt>
                <c:pt idx="5">
                  <c:v>25059</c:v>
                </c:pt>
                <c:pt idx="6">
                  <c:v>35267</c:v>
                </c:pt>
                <c:pt idx="7">
                  <c:v>25845</c:v>
                </c:pt>
                <c:pt idx="8">
                  <c:v>0</c:v>
                </c:pt>
                <c:pt idx="9">
                  <c:v>24978</c:v>
                </c:pt>
                <c:pt idx="10">
                  <c:v>24853</c:v>
                </c:pt>
                <c:pt idx="11">
                  <c:v>27750</c:v>
                </c:pt>
                <c:pt idx="12">
                  <c:v>24175</c:v>
                </c:pt>
                <c:pt idx="13">
                  <c:v>26012</c:v>
                </c:pt>
                <c:pt idx="14">
                  <c:v>26425.583333333336</c:v>
                </c:pt>
              </c:numCache>
            </c:numRef>
          </c:val>
        </c:ser>
        <c:dLbls>
          <c:showVal val="1"/>
        </c:dLbls>
        <c:marker val="1"/>
        <c:axId val="83676160"/>
        <c:axId val="97965184"/>
      </c:lineChart>
      <c:catAx>
        <c:axId val="83676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63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7965184"/>
        <c:crossesAt val="0"/>
        <c:lblAlgn val="ctr"/>
        <c:lblOffset val="100"/>
        <c:tickLblSkip val="1"/>
        <c:tickMarkSkip val="1"/>
      </c:catAx>
      <c:valAx>
        <c:axId val="97965184"/>
        <c:scaling>
          <c:orientation val="minMax"/>
          <c:max val="36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676160"/>
        <c:crosses val="autoZero"/>
        <c:crossBetween val="between"/>
        <c:majorUnit val="1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Gymnázium (6leté) nižší stupeň 79-41-K/61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'G-6leté nižší'!$A$13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'G-6leté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nižší'!$B$13:$P$13</c:f>
              <c:numCache>
                <c:formatCode>#,##0</c:formatCode>
                <c:ptCount val="15"/>
                <c:pt idx="0">
                  <c:v>21550</c:v>
                </c:pt>
                <c:pt idx="1">
                  <c:v>21957</c:v>
                </c:pt>
                <c:pt idx="2">
                  <c:v>21837</c:v>
                </c:pt>
                <c:pt idx="3">
                  <c:v>24402</c:v>
                </c:pt>
                <c:pt idx="4">
                  <c:v>0</c:v>
                </c:pt>
                <c:pt idx="5">
                  <c:v>21988</c:v>
                </c:pt>
                <c:pt idx="6">
                  <c:v>31308</c:v>
                </c:pt>
                <c:pt idx="7">
                  <c:v>22354</c:v>
                </c:pt>
                <c:pt idx="8">
                  <c:v>0</c:v>
                </c:pt>
                <c:pt idx="9">
                  <c:v>21724</c:v>
                </c:pt>
                <c:pt idx="10">
                  <c:v>22197</c:v>
                </c:pt>
                <c:pt idx="11">
                  <c:v>23774</c:v>
                </c:pt>
                <c:pt idx="12">
                  <c:v>20799</c:v>
                </c:pt>
                <c:pt idx="13">
                  <c:v>22521</c:v>
                </c:pt>
                <c:pt idx="14">
                  <c:v>23034.25</c:v>
                </c:pt>
              </c:numCache>
            </c:numRef>
          </c:val>
        </c:ser>
        <c:gapWidth val="60"/>
        <c:axId val="170625280"/>
        <c:axId val="173298048"/>
      </c:barChart>
      <c:lineChart>
        <c:grouping val="standard"/>
        <c:ser>
          <c:idx val="1"/>
          <c:order val="1"/>
          <c:tx>
            <c:strRef>
              <c:f>'G-6leté nižší'!$A$16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0"/>
                  <c:y val="-4.5864049807635907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0"/>
                  <c:y val="9.5550103765908011E-3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'G-6leté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nižší'!$B$21:$P$21</c:f>
              <c:numCache>
                <c:formatCode>#,##0</c:formatCode>
                <c:ptCount val="15"/>
                <c:pt idx="0">
                  <c:v>21446</c:v>
                </c:pt>
                <c:pt idx="1">
                  <c:v>22587</c:v>
                </c:pt>
                <c:pt idx="2">
                  <c:v>21837</c:v>
                </c:pt>
                <c:pt idx="3">
                  <c:v>24498</c:v>
                </c:pt>
                <c:pt idx="4">
                  <c:v>0</c:v>
                </c:pt>
                <c:pt idx="5">
                  <c:v>21911</c:v>
                </c:pt>
                <c:pt idx="6">
                  <c:v>32172</c:v>
                </c:pt>
                <c:pt idx="7">
                  <c:v>22927</c:v>
                </c:pt>
                <c:pt idx="8">
                  <c:v>0</c:v>
                </c:pt>
                <c:pt idx="9">
                  <c:v>22126</c:v>
                </c:pt>
                <c:pt idx="10">
                  <c:v>21692</c:v>
                </c:pt>
                <c:pt idx="11">
                  <c:v>24638</c:v>
                </c:pt>
                <c:pt idx="12">
                  <c:v>21545</c:v>
                </c:pt>
                <c:pt idx="13">
                  <c:v>22556</c:v>
                </c:pt>
                <c:pt idx="14">
                  <c:v>23327.916666666668</c:v>
                </c:pt>
              </c:numCache>
            </c:numRef>
          </c:val>
        </c:ser>
        <c:marker val="1"/>
        <c:axId val="170625280"/>
        <c:axId val="173298048"/>
      </c:lineChart>
      <c:catAx>
        <c:axId val="170625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73298048"/>
        <c:crossesAt val="0"/>
        <c:auto val="1"/>
        <c:lblAlgn val="ctr"/>
        <c:lblOffset val="100"/>
      </c:catAx>
      <c:valAx>
        <c:axId val="173298048"/>
        <c:scaling>
          <c:orientation val="minMax"/>
          <c:max val="33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70625280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05"/>
          <c:y val="0.31927055360854517"/>
          <c:w val="5.4133301736735827E-2"/>
          <c:h val="3.260115606936424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Gymnázium (6leté) nižší stupeň 79-41-K/61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
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'G-6leté nižší'!$A$14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'G-6leté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nižší'!$B$14:$P$14</c:f>
              <c:numCache>
                <c:formatCode>#,##0</c:formatCode>
                <c:ptCount val="15"/>
                <c:pt idx="0">
                  <c:v>3176</c:v>
                </c:pt>
                <c:pt idx="1">
                  <c:v>2887</c:v>
                </c:pt>
                <c:pt idx="2">
                  <c:v>2746</c:v>
                </c:pt>
                <c:pt idx="3">
                  <c:v>3071</c:v>
                </c:pt>
                <c:pt idx="4">
                  <c:v>0</c:v>
                </c:pt>
                <c:pt idx="5">
                  <c:v>2857</c:v>
                </c:pt>
                <c:pt idx="6">
                  <c:v>3032</c:v>
                </c:pt>
                <c:pt idx="7">
                  <c:v>2918</c:v>
                </c:pt>
                <c:pt idx="8">
                  <c:v>0</c:v>
                </c:pt>
                <c:pt idx="9">
                  <c:v>2912</c:v>
                </c:pt>
                <c:pt idx="10">
                  <c:v>3143</c:v>
                </c:pt>
                <c:pt idx="11">
                  <c:v>3326</c:v>
                </c:pt>
                <c:pt idx="12">
                  <c:v>2749</c:v>
                </c:pt>
                <c:pt idx="13">
                  <c:v>3127</c:v>
                </c:pt>
                <c:pt idx="14">
                  <c:v>2995.3333333333335</c:v>
                </c:pt>
              </c:numCache>
            </c:numRef>
          </c:val>
        </c:ser>
        <c:gapWidth val="60"/>
        <c:axId val="61480320"/>
        <c:axId val="61486592"/>
      </c:barChart>
      <c:lineChart>
        <c:grouping val="standard"/>
        <c:ser>
          <c:idx val="1"/>
          <c:order val="1"/>
          <c:tx>
            <c:strRef>
              <c:f>'G-6leté nižší'!$A$16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'G-6leté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'G-6leté nižší'!$B$22:$P$22</c:f>
              <c:numCache>
                <c:formatCode>#,##0</c:formatCode>
                <c:ptCount val="15"/>
                <c:pt idx="0">
                  <c:v>3454</c:v>
                </c:pt>
                <c:pt idx="1">
                  <c:v>3012</c:v>
                </c:pt>
                <c:pt idx="2">
                  <c:v>2922</c:v>
                </c:pt>
                <c:pt idx="3">
                  <c:v>3412</c:v>
                </c:pt>
                <c:pt idx="4">
                  <c:v>0</c:v>
                </c:pt>
                <c:pt idx="5">
                  <c:v>3148</c:v>
                </c:pt>
                <c:pt idx="6">
                  <c:v>3095</c:v>
                </c:pt>
                <c:pt idx="7">
                  <c:v>2918</c:v>
                </c:pt>
                <c:pt idx="8">
                  <c:v>0</c:v>
                </c:pt>
                <c:pt idx="9">
                  <c:v>2852</c:v>
                </c:pt>
                <c:pt idx="10">
                  <c:v>3161</c:v>
                </c:pt>
                <c:pt idx="11">
                  <c:v>3112</c:v>
                </c:pt>
                <c:pt idx="12">
                  <c:v>2630</c:v>
                </c:pt>
                <c:pt idx="13">
                  <c:v>3456</c:v>
                </c:pt>
                <c:pt idx="14">
                  <c:v>3097.6666666666665</c:v>
                </c:pt>
              </c:numCache>
            </c:numRef>
          </c:val>
        </c:ser>
        <c:marker val="1"/>
        <c:axId val="61480320"/>
        <c:axId val="61486592"/>
      </c:lineChart>
      <c:catAx>
        <c:axId val="61480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486592"/>
        <c:crossesAt val="0"/>
        <c:auto val="1"/>
        <c:lblAlgn val="ctr"/>
        <c:lblOffset val="100"/>
      </c:catAx>
      <c:valAx>
        <c:axId val="61486592"/>
        <c:scaling>
          <c:orientation val="minMax"/>
          <c:max val="3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480320"/>
        <c:crosses val="autoZero"/>
        <c:crossBetween val="between"/>
        <c:majorUnit val="1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05"/>
          <c:y val="0.31927055360854517"/>
          <c:w val="5.4133301736735827E-2"/>
          <c:h val="3.260115606936424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Gymnázium (8leté) nižší stupeň 79-41-K/81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'G-8leté nižší'!$A$8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'G-8leté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nižší'!$B$15:$P$15</c:f>
              <c:numCache>
                <c:formatCode>#,##0</c:formatCode>
                <c:ptCount val="15"/>
                <c:pt idx="0">
                  <c:v>24726</c:v>
                </c:pt>
                <c:pt idx="1">
                  <c:v>24844</c:v>
                </c:pt>
                <c:pt idx="2">
                  <c:v>24583</c:v>
                </c:pt>
                <c:pt idx="3">
                  <c:v>25856</c:v>
                </c:pt>
                <c:pt idx="4">
                  <c:v>24332</c:v>
                </c:pt>
                <c:pt idx="5">
                  <c:v>24845</c:v>
                </c:pt>
                <c:pt idx="6">
                  <c:v>25991</c:v>
                </c:pt>
                <c:pt idx="7">
                  <c:v>23775</c:v>
                </c:pt>
                <c:pt idx="8">
                  <c:v>23588</c:v>
                </c:pt>
                <c:pt idx="9">
                  <c:v>24636</c:v>
                </c:pt>
                <c:pt idx="10">
                  <c:v>25429</c:v>
                </c:pt>
                <c:pt idx="11">
                  <c:v>25620</c:v>
                </c:pt>
                <c:pt idx="12">
                  <c:v>23548</c:v>
                </c:pt>
                <c:pt idx="13">
                  <c:v>25697</c:v>
                </c:pt>
                <c:pt idx="14">
                  <c:v>24819.285714285714</c:v>
                </c:pt>
              </c:numCache>
            </c:numRef>
          </c:val>
        </c:ser>
        <c:dLbls>
          <c:showVal val="1"/>
        </c:dLbls>
        <c:gapWidth val="60"/>
        <c:axId val="61563648"/>
        <c:axId val="61565568"/>
      </c:barChart>
      <c:lineChart>
        <c:grouping val="standard"/>
        <c:ser>
          <c:idx val="0"/>
          <c:order val="1"/>
          <c:tx>
            <c:strRef>
              <c:f>'G-8leté nižší'!$A$16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5406701925014989E-2"/>
                  <c:y val="-3.530895509472428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'G-8leté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nižší'!$B$23:$P$23</c:f>
              <c:numCache>
                <c:formatCode>#,##0</c:formatCode>
                <c:ptCount val="15"/>
                <c:pt idx="0">
                  <c:v>24900</c:v>
                </c:pt>
                <c:pt idx="1">
                  <c:v>25599</c:v>
                </c:pt>
                <c:pt idx="2">
                  <c:v>24759</c:v>
                </c:pt>
                <c:pt idx="3">
                  <c:v>26286</c:v>
                </c:pt>
                <c:pt idx="4">
                  <c:v>24830</c:v>
                </c:pt>
                <c:pt idx="5">
                  <c:v>25059</c:v>
                </c:pt>
                <c:pt idx="6">
                  <c:v>26688</c:v>
                </c:pt>
                <c:pt idx="7">
                  <c:v>24310</c:v>
                </c:pt>
                <c:pt idx="8">
                  <c:v>24228</c:v>
                </c:pt>
                <c:pt idx="9">
                  <c:v>24978</c:v>
                </c:pt>
                <c:pt idx="10">
                  <c:v>24853</c:v>
                </c:pt>
                <c:pt idx="11">
                  <c:v>26217</c:v>
                </c:pt>
                <c:pt idx="12">
                  <c:v>24175</c:v>
                </c:pt>
                <c:pt idx="13">
                  <c:v>26062</c:v>
                </c:pt>
                <c:pt idx="14">
                  <c:v>25210.285714285714</c:v>
                </c:pt>
              </c:numCache>
            </c:numRef>
          </c:val>
        </c:ser>
        <c:dLbls>
          <c:showVal val="1"/>
        </c:dLbls>
        <c:marker val="1"/>
        <c:axId val="61563648"/>
        <c:axId val="61565568"/>
      </c:lineChart>
      <c:catAx>
        <c:axId val="61563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8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565568"/>
        <c:crossesAt val="0"/>
        <c:lblAlgn val="ctr"/>
        <c:lblOffset val="100"/>
        <c:tickLblSkip val="1"/>
        <c:tickMarkSkip val="1"/>
      </c:catAx>
      <c:valAx>
        <c:axId val="61565568"/>
        <c:scaling>
          <c:orientation val="minMax"/>
          <c:max val="31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8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563648"/>
        <c:crosses val="autoZero"/>
        <c:crossBetween val="between"/>
        <c:majorUnit val="1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Gymnázium (8leté) nižší stupeň 79-41-K/81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'G-8leté nižší'!$A$13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'G-8leté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nižší'!$B$13:$P$13</c:f>
              <c:numCache>
                <c:formatCode>#,##0</c:formatCode>
                <c:ptCount val="15"/>
                <c:pt idx="0">
                  <c:v>21550</c:v>
                </c:pt>
                <c:pt idx="1">
                  <c:v>21957</c:v>
                </c:pt>
                <c:pt idx="2">
                  <c:v>21837</c:v>
                </c:pt>
                <c:pt idx="3">
                  <c:v>22785</c:v>
                </c:pt>
                <c:pt idx="4">
                  <c:v>20858</c:v>
                </c:pt>
                <c:pt idx="5">
                  <c:v>21988</c:v>
                </c:pt>
                <c:pt idx="6">
                  <c:v>22959</c:v>
                </c:pt>
                <c:pt idx="7">
                  <c:v>20857</c:v>
                </c:pt>
                <c:pt idx="8">
                  <c:v>20503</c:v>
                </c:pt>
                <c:pt idx="9">
                  <c:v>21724</c:v>
                </c:pt>
                <c:pt idx="10">
                  <c:v>22286</c:v>
                </c:pt>
                <c:pt idx="11">
                  <c:v>22294</c:v>
                </c:pt>
                <c:pt idx="12">
                  <c:v>20799</c:v>
                </c:pt>
                <c:pt idx="13">
                  <c:v>22570</c:v>
                </c:pt>
                <c:pt idx="14">
                  <c:v>21783.357142857141</c:v>
                </c:pt>
              </c:numCache>
            </c:numRef>
          </c:val>
        </c:ser>
        <c:gapWidth val="60"/>
        <c:axId val="61597184"/>
        <c:axId val="61599104"/>
      </c:barChart>
      <c:lineChart>
        <c:grouping val="standard"/>
        <c:ser>
          <c:idx val="1"/>
          <c:order val="1"/>
          <c:tx>
            <c:strRef>
              <c:f>'G-8leté nižší'!$A$16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'G-8leté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nižší'!$B$21:$P$21</c:f>
              <c:numCache>
                <c:formatCode>#,##0</c:formatCode>
                <c:ptCount val="15"/>
                <c:pt idx="0">
                  <c:v>21446</c:v>
                </c:pt>
                <c:pt idx="1">
                  <c:v>22587</c:v>
                </c:pt>
                <c:pt idx="2">
                  <c:v>21837</c:v>
                </c:pt>
                <c:pt idx="3">
                  <c:v>22874</c:v>
                </c:pt>
                <c:pt idx="4">
                  <c:v>21176</c:v>
                </c:pt>
                <c:pt idx="5">
                  <c:v>21911</c:v>
                </c:pt>
                <c:pt idx="6">
                  <c:v>23593</c:v>
                </c:pt>
                <c:pt idx="7">
                  <c:v>21392</c:v>
                </c:pt>
                <c:pt idx="8">
                  <c:v>21005</c:v>
                </c:pt>
                <c:pt idx="9">
                  <c:v>22126</c:v>
                </c:pt>
                <c:pt idx="10">
                  <c:v>21692</c:v>
                </c:pt>
                <c:pt idx="11">
                  <c:v>23105</c:v>
                </c:pt>
                <c:pt idx="12">
                  <c:v>21545</c:v>
                </c:pt>
                <c:pt idx="13">
                  <c:v>22606</c:v>
                </c:pt>
                <c:pt idx="14">
                  <c:v>22063.928571428572</c:v>
                </c:pt>
              </c:numCache>
            </c:numRef>
          </c:val>
        </c:ser>
        <c:marker val="1"/>
        <c:axId val="61597184"/>
        <c:axId val="61599104"/>
      </c:lineChart>
      <c:catAx>
        <c:axId val="61597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599104"/>
        <c:crossesAt val="0"/>
        <c:auto val="1"/>
        <c:lblAlgn val="ctr"/>
        <c:lblOffset val="100"/>
      </c:catAx>
      <c:valAx>
        <c:axId val="61599104"/>
        <c:scaling>
          <c:orientation val="minMax"/>
          <c:max val="3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597184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Gymnázium (8leté) nižší stupeň 79-41-K/81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'G-8leté nižší'!$A$14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'G-8leté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nižší'!$B$14:$P$14</c:f>
              <c:numCache>
                <c:formatCode>#,##0</c:formatCode>
                <c:ptCount val="15"/>
                <c:pt idx="0">
                  <c:v>3176</c:v>
                </c:pt>
                <c:pt idx="1">
                  <c:v>2887</c:v>
                </c:pt>
                <c:pt idx="2">
                  <c:v>2746</c:v>
                </c:pt>
                <c:pt idx="3">
                  <c:v>3071</c:v>
                </c:pt>
                <c:pt idx="4">
                  <c:v>3474</c:v>
                </c:pt>
                <c:pt idx="5">
                  <c:v>2857</c:v>
                </c:pt>
                <c:pt idx="6">
                  <c:v>3032</c:v>
                </c:pt>
                <c:pt idx="7">
                  <c:v>2918</c:v>
                </c:pt>
                <c:pt idx="8">
                  <c:v>3085</c:v>
                </c:pt>
                <c:pt idx="9">
                  <c:v>2912</c:v>
                </c:pt>
                <c:pt idx="10">
                  <c:v>3143</c:v>
                </c:pt>
                <c:pt idx="11">
                  <c:v>3326</c:v>
                </c:pt>
                <c:pt idx="12">
                  <c:v>2749</c:v>
                </c:pt>
                <c:pt idx="13">
                  <c:v>3127</c:v>
                </c:pt>
                <c:pt idx="14">
                  <c:v>3035.9285714285716</c:v>
                </c:pt>
              </c:numCache>
            </c:numRef>
          </c:val>
        </c:ser>
        <c:gapWidth val="60"/>
        <c:axId val="61815040"/>
        <c:axId val="61825408"/>
      </c:barChart>
      <c:lineChart>
        <c:grouping val="standard"/>
        <c:ser>
          <c:idx val="1"/>
          <c:order val="1"/>
          <c:tx>
            <c:strRef>
              <c:f>'G-8leté nižší'!$A$16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'G-8leté nižší'!$B$7:$P$7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'G-8leté nižší'!$B$22:$P$22</c:f>
              <c:numCache>
                <c:formatCode>#,##0</c:formatCode>
                <c:ptCount val="15"/>
                <c:pt idx="0">
                  <c:v>3454</c:v>
                </c:pt>
                <c:pt idx="1">
                  <c:v>3012</c:v>
                </c:pt>
                <c:pt idx="2">
                  <c:v>2922</c:v>
                </c:pt>
                <c:pt idx="3">
                  <c:v>3412</c:v>
                </c:pt>
                <c:pt idx="4">
                  <c:v>3654</c:v>
                </c:pt>
                <c:pt idx="5">
                  <c:v>3148</c:v>
                </c:pt>
                <c:pt idx="6">
                  <c:v>3095</c:v>
                </c:pt>
                <c:pt idx="7">
                  <c:v>2918</c:v>
                </c:pt>
                <c:pt idx="8">
                  <c:v>3223</c:v>
                </c:pt>
                <c:pt idx="9">
                  <c:v>2852</c:v>
                </c:pt>
                <c:pt idx="10">
                  <c:v>3161</c:v>
                </c:pt>
                <c:pt idx="11">
                  <c:v>3112</c:v>
                </c:pt>
                <c:pt idx="12">
                  <c:v>2630</c:v>
                </c:pt>
                <c:pt idx="13">
                  <c:v>3456</c:v>
                </c:pt>
                <c:pt idx="14">
                  <c:v>3146.3571428571427</c:v>
                </c:pt>
              </c:numCache>
            </c:numRef>
          </c:val>
        </c:ser>
        <c:marker val="1"/>
        <c:axId val="61815040"/>
        <c:axId val="61825408"/>
      </c:lineChart>
      <c:catAx>
        <c:axId val="61815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825408"/>
        <c:crossesAt val="0"/>
        <c:auto val="1"/>
        <c:lblAlgn val="ctr"/>
        <c:lblOffset val="100"/>
      </c:catAx>
      <c:valAx>
        <c:axId val="61825408"/>
        <c:scaling>
          <c:orientation val="minMax"/>
          <c:max val="3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815040"/>
        <c:crosses val="autoZero"/>
        <c:crossBetween val="between"/>
        <c:majorUnit val="1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17716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177169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177170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191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219138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219139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29</xdr:row>
      <xdr:rowOff>38100</xdr:rowOff>
    </xdr:from>
    <xdr:to>
      <xdr:col>11</xdr:col>
      <xdr:colOff>571500</xdr:colOff>
      <xdr:row>66</xdr:row>
      <xdr:rowOff>27215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7"/>
  <sheetViews>
    <sheetView tabSelected="1" zoomScaleNormal="100" workbookViewId="0">
      <selection activeCell="B22" sqref="B22"/>
    </sheetView>
  </sheetViews>
  <sheetFormatPr defaultRowHeight="12.75"/>
  <cols>
    <col min="1" max="1" width="14.85546875" style="21" customWidth="1"/>
    <col min="2" max="2" width="15.7109375" style="21" customWidth="1"/>
    <col min="3" max="3" width="30.42578125" style="21" customWidth="1"/>
    <col min="4" max="4" width="9.140625" style="21"/>
    <col min="5" max="5" width="18.28515625" style="21" customWidth="1"/>
    <col min="6" max="16384" width="9.140625" style="21"/>
  </cols>
  <sheetData>
    <row r="1" spans="1:7" ht="15.75">
      <c r="E1" s="22" t="s">
        <v>37</v>
      </c>
    </row>
    <row r="7" spans="1:7" ht="20.25">
      <c r="A7" s="194" t="s">
        <v>36</v>
      </c>
      <c r="B7" s="194"/>
      <c r="C7" s="194"/>
      <c r="D7" s="194"/>
      <c r="E7" s="194"/>
      <c r="F7" s="23"/>
      <c r="G7" s="23"/>
    </row>
    <row r="8" spans="1:7" ht="20.25">
      <c r="A8" s="195"/>
      <c r="B8" s="195"/>
      <c r="C8" s="195"/>
      <c r="D8" s="195"/>
      <c r="E8" s="195"/>
      <c r="F8" s="23"/>
      <c r="G8" s="23"/>
    </row>
    <row r="14" spans="1:7" ht="15.75">
      <c r="A14" s="24"/>
      <c r="B14" s="24" t="s">
        <v>20</v>
      </c>
      <c r="C14" s="24"/>
    </row>
    <row r="15" spans="1:7" ht="15.75">
      <c r="A15" s="24"/>
      <c r="B15" s="24"/>
      <c r="C15" s="24"/>
      <c r="D15" s="24"/>
    </row>
    <row r="16" spans="1:7" ht="15.75">
      <c r="A16" s="25" t="s">
        <v>21</v>
      </c>
      <c r="B16" s="26" t="s">
        <v>103</v>
      </c>
      <c r="C16" s="26" t="s">
        <v>104</v>
      </c>
      <c r="D16" s="24"/>
    </row>
    <row r="17" spans="1:4" ht="15.75">
      <c r="A17" s="25" t="s">
        <v>22</v>
      </c>
      <c r="B17" s="26" t="s">
        <v>109</v>
      </c>
      <c r="C17" s="26" t="s">
        <v>105</v>
      </c>
      <c r="D17" s="24"/>
    </row>
    <row r="18" spans="1:4" ht="15.75">
      <c r="A18" s="25" t="s">
        <v>23</v>
      </c>
      <c r="B18" s="26" t="s">
        <v>110</v>
      </c>
      <c r="C18" s="26" t="s">
        <v>106</v>
      </c>
      <c r="D18" s="24"/>
    </row>
    <row r="19" spans="1:4" ht="15.75">
      <c r="A19" s="25" t="s">
        <v>24</v>
      </c>
      <c r="B19" s="26" t="s">
        <v>111</v>
      </c>
      <c r="C19" s="26" t="s">
        <v>107</v>
      </c>
      <c r="D19" s="24"/>
    </row>
    <row r="20" spans="1:4" ht="15.75">
      <c r="A20" s="25" t="s">
        <v>25</v>
      </c>
      <c r="B20" s="26" t="s">
        <v>110</v>
      </c>
      <c r="C20" s="26" t="s">
        <v>108</v>
      </c>
      <c r="D20" s="24"/>
    </row>
    <row r="21" spans="1:4" ht="15.75">
      <c r="A21" s="25"/>
      <c r="B21" s="26"/>
      <c r="C21" s="26"/>
      <c r="D21" s="24"/>
    </row>
    <row r="22" spans="1:4" ht="15.75">
      <c r="A22" s="25"/>
      <c r="B22" s="26"/>
      <c r="C22" s="26"/>
      <c r="D22" s="24"/>
    </row>
    <row r="23" spans="1:4" ht="15.75">
      <c r="A23" s="25"/>
      <c r="B23" s="26"/>
      <c r="C23" s="26"/>
      <c r="D23" s="24"/>
    </row>
    <row r="24" spans="1:4" ht="15.75">
      <c r="A24" s="25"/>
      <c r="B24" s="26"/>
      <c r="C24" s="26"/>
      <c r="D24" s="24"/>
    </row>
    <row r="25" spans="1:4" ht="15.75">
      <c r="A25" s="25"/>
      <c r="B25" s="26"/>
      <c r="C25" s="26"/>
      <c r="D25" s="24"/>
    </row>
    <row r="26" spans="1:4" ht="15.75">
      <c r="A26" s="25"/>
      <c r="B26" s="26"/>
      <c r="C26" s="26"/>
      <c r="D26" s="24"/>
    </row>
    <row r="27" spans="1:4" ht="15.75">
      <c r="A27" s="25"/>
      <c r="B27" s="26"/>
      <c r="C27" s="26"/>
      <c r="D27" s="24"/>
    </row>
    <row r="28" spans="1:4" ht="15.75">
      <c r="A28" s="25"/>
      <c r="B28" s="26"/>
      <c r="C28" s="26"/>
      <c r="D28" s="24"/>
    </row>
    <row r="29" spans="1:4" ht="15.75">
      <c r="A29" s="25"/>
      <c r="B29" s="26"/>
      <c r="C29" s="26"/>
      <c r="D29" s="24"/>
    </row>
    <row r="30" spans="1:4" ht="15.75">
      <c r="A30" s="25"/>
      <c r="B30" s="26"/>
      <c r="C30" s="26"/>
      <c r="D30" s="24"/>
    </row>
    <row r="31" spans="1:4" ht="15.75">
      <c r="A31" s="25"/>
      <c r="B31" s="26"/>
      <c r="C31" s="26"/>
      <c r="D31" s="24"/>
    </row>
    <row r="32" spans="1:4" ht="15.75">
      <c r="A32" s="25"/>
      <c r="B32" s="26"/>
      <c r="C32" s="26"/>
      <c r="D32" s="24"/>
    </row>
    <row r="33" spans="1:5" ht="15.75">
      <c r="A33" s="25"/>
      <c r="B33" s="26"/>
      <c r="C33" s="26"/>
      <c r="D33" s="24"/>
    </row>
    <row r="34" spans="1:5" ht="15.75">
      <c r="A34" s="25"/>
      <c r="B34" s="26"/>
      <c r="C34" s="26"/>
      <c r="D34" s="24"/>
    </row>
    <row r="35" spans="1:5" ht="15.75">
      <c r="A35" s="25"/>
      <c r="B35" s="26"/>
      <c r="C35" s="26"/>
      <c r="D35" s="24"/>
    </row>
    <row r="36" spans="1:5" ht="15.75">
      <c r="A36" s="25"/>
      <c r="B36" s="26"/>
      <c r="C36" s="26"/>
      <c r="D36" s="24"/>
    </row>
    <row r="37" spans="1:5" ht="15.75">
      <c r="A37" s="25"/>
      <c r="B37" s="26"/>
      <c r="C37" s="26"/>
      <c r="D37" s="24"/>
    </row>
    <row r="38" spans="1:5" ht="15.75">
      <c r="A38" s="25"/>
      <c r="B38" s="26"/>
      <c r="C38" s="26"/>
      <c r="D38" s="24"/>
    </row>
    <row r="39" spans="1:5" ht="15.75">
      <c r="A39" s="25"/>
      <c r="B39" s="26"/>
      <c r="C39" s="26"/>
      <c r="D39" s="24"/>
    </row>
    <row r="40" spans="1:5" ht="15.75">
      <c r="A40" s="25"/>
      <c r="B40" s="26"/>
      <c r="C40" s="26"/>
      <c r="D40" s="24"/>
    </row>
    <row r="41" spans="1:5" ht="15.75">
      <c r="A41" s="25"/>
      <c r="B41" s="26"/>
      <c r="C41" s="26"/>
      <c r="D41" s="24"/>
    </row>
    <row r="42" spans="1:5" ht="15.75">
      <c r="A42" s="25"/>
      <c r="B42" s="26"/>
      <c r="C42" s="26"/>
      <c r="D42" s="24"/>
    </row>
    <row r="43" spans="1:5" ht="15.75">
      <c r="A43" s="52"/>
      <c r="B43" s="52"/>
      <c r="C43" s="52"/>
      <c r="D43" s="52"/>
      <c r="E43" s="52"/>
    </row>
    <row r="44" spans="1:5">
      <c r="A44" s="196" t="s">
        <v>48</v>
      </c>
      <c r="B44" s="196"/>
      <c r="C44" s="196"/>
      <c r="D44" s="196"/>
      <c r="E44" s="196"/>
    </row>
    <row r="45" spans="1:5">
      <c r="A45" s="196"/>
      <c r="B45" s="196"/>
      <c r="C45" s="196"/>
      <c r="D45" s="196"/>
      <c r="E45" s="196"/>
    </row>
    <row r="46" spans="1:5" ht="24" customHeight="1">
      <c r="A46" s="196"/>
      <c r="B46" s="196"/>
      <c r="C46" s="196"/>
      <c r="D46" s="196"/>
      <c r="E46" s="196"/>
    </row>
    <row r="47" spans="1:5" ht="15.75">
      <c r="A47" s="24"/>
      <c r="B47" s="24"/>
      <c r="C47" s="24"/>
    </row>
  </sheetData>
  <mergeCells count="3">
    <mergeCell ref="A7:E7"/>
    <mergeCell ref="A8:E8"/>
    <mergeCell ref="A44:E46"/>
  </mergeCells>
  <phoneticPr fontId="0" type="noConversion"/>
  <hyperlinks>
    <hyperlink ref="B16:C16" location="'G-4leté'!A1" display="79-41-K/401"/>
    <hyperlink ref="B17:C17" location="'G-6leté nižší'!A1" display="79-41-K/601"/>
    <hyperlink ref="B18:C18" location="'G-8leté nižší'!A1" display="79-41-K/801 "/>
    <hyperlink ref="B19:C19" location="'G-6leté vyšší'!A1" display="79-41-K/601 "/>
    <hyperlink ref="B20:C20" location="'G-8leté vyšší'!A1" display="79-41-K/801 "/>
    <hyperlink ref="C16" location="'G-4leté'!A1" display="Gymnázium-všeobecné (4leté)   "/>
  </hyperlinks>
  <pageMargins left="0.78740157480314965" right="0.78740157480314965" top="0.78740157480314965" bottom="0.39370078740157483" header="0.51181102362204722" footer="0.51181102362204722"/>
  <pageSetup paperSize="9" scale="97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K13" sqref="K13"/>
    </sheetView>
  </sheetViews>
  <sheetFormatPr defaultRowHeight="12.75"/>
  <cols>
    <col min="1" max="1" width="48.85546875" style="27" customWidth="1"/>
    <col min="2" max="16" width="10.7109375" style="27" customWidth="1"/>
    <col min="17" max="18" width="9.28515625" style="27" bestFit="1" customWidth="1"/>
    <col min="19" max="16384" width="9.140625" style="27"/>
  </cols>
  <sheetData>
    <row r="1" spans="1:33" ht="14.25">
      <c r="P1" s="55" t="s">
        <v>38</v>
      </c>
    </row>
    <row r="2" spans="1:33" s="64" customFormat="1" ht="29.25" customHeight="1">
      <c r="A2" s="201" t="s">
        <v>49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</row>
    <row r="3" spans="1:33" ht="19.5" customHeight="1">
      <c r="A3" s="29"/>
      <c r="P3" s="28"/>
    </row>
    <row r="4" spans="1:33" ht="29.25" customHeight="1">
      <c r="A4" s="1" t="s">
        <v>102</v>
      </c>
      <c r="B4" s="2"/>
      <c r="C4" s="2"/>
      <c r="D4" s="2"/>
      <c r="E4" s="2"/>
      <c r="F4" s="3"/>
      <c r="G4" s="2"/>
      <c r="H4" s="2"/>
      <c r="I4" s="2"/>
      <c r="J4" s="2"/>
      <c r="K4" s="2"/>
      <c r="L4" s="2"/>
      <c r="M4" s="2"/>
      <c r="N4" s="2"/>
      <c r="O4" s="2"/>
      <c r="P4" s="4" t="s">
        <v>0</v>
      </c>
    </row>
    <row r="5" spans="1:33" ht="23.25" customHeight="1" thickBot="1"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30" t="s">
        <v>31</v>
      </c>
    </row>
    <row r="6" spans="1:33" ht="16.5" customHeight="1" thickBot="1">
      <c r="A6" s="197" t="s">
        <v>50</v>
      </c>
      <c r="B6" s="199" t="s">
        <v>1</v>
      </c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57"/>
    </row>
    <row r="7" spans="1:33" s="29" customFormat="1" ht="114" customHeight="1" thickBot="1">
      <c r="A7" s="198"/>
      <c r="B7" s="31" t="s">
        <v>2</v>
      </c>
      <c r="C7" s="32" t="s">
        <v>3</v>
      </c>
      <c r="D7" s="32" t="s">
        <v>4</v>
      </c>
      <c r="E7" s="32" t="s">
        <v>5</v>
      </c>
      <c r="F7" s="32" t="s">
        <v>6</v>
      </c>
      <c r="G7" s="32" t="s">
        <v>7</v>
      </c>
      <c r="H7" s="32" t="s">
        <v>8</v>
      </c>
      <c r="I7" s="32" t="s">
        <v>9</v>
      </c>
      <c r="J7" s="32" t="s">
        <v>10</v>
      </c>
      <c r="K7" s="32" t="s">
        <v>70</v>
      </c>
      <c r="L7" s="32" t="s">
        <v>12</v>
      </c>
      <c r="M7" s="32" t="s">
        <v>13</v>
      </c>
      <c r="N7" s="32" t="s">
        <v>15</v>
      </c>
      <c r="O7" s="56" t="s">
        <v>14</v>
      </c>
      <c r="P7" s="58" t="s">
        <v>39</v>
      </c>
      <c r="Q7" s="33"/>
      <c r="R7" s="33"/>
      <c r="S7" s="33"/>
      <c r="T7" s="34"/>
      <c r="U7" s="34"/>
      <c r="V7" s="34"/>
      <c r="W7" s="34"/>
    </row>
    <row r="8" spans="1:33" s="29" customFormat="1" ht="30" customHeight="1" thickBot="1">
      <c r="A8" s="93">
        <v>2011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4"/>
      <c r="Q8" s="33"/>
      <c r="R8" s="33"/>
      <c r="S8" s="33"/>
      <c r="T8" s="34"/>
      <c r="U8" s="34"/>
      <c r="V8" s="34"/>
      <c r="W8" s="34"/>
    </row>
    <row r="9" spans="1:33" s="39" customFormat="1" ht="30" customHeight="1">
      <c r="A9" s="95" t="s">
        <v>16</v>
      </c>
      <c r="B9" s="84">
        <v>11.7</v>
      </c>
      <c r="C9" s="85">
        <v>11.490566037735848</v>
      </c>
      <c r="D9" s="85">
        <v>11.36</v>
      </c>
      <c r="E9" s="85">
        <v>12.43</v>
      </c>
      <c r="F9" s="85">
        <v>11.33</v>
      </c>
      <c r="G9" s="85">
        <v>10.8</v>
      </c>
      <c r="H9" s="85">
        <v>11.088351753949194</v>
      </c>
      <c r="I9" s="85">
        <v>11.38</v>
      </c>
      <c r="J9" s="85">
        <v>10.78</v>
      </c>
      <c r="K9" s="85">
        <v>11.417999999999999</v>
      </c>
      <c r="L9" s="85">
        <v>11.371698113207549</v>
      </c>
      <c r="M9" s="85">
        <v>11.33</v>
      </c>
      <c r="N9" s="85">
        <v>11.3</v>
      </c>
      <c r="O9" s="96">
        <v>12.1</v>
      </c>
      <c r="P9" s="61">
        <f t="shared" ref="P9:P14" si="0">SUM(B9:O9)/COUNTIF(B9:O9,"&gt;0")</f>
        <v>11.419901136063757</v>
      </c>
    </row>
    <row r="10" spans="1:33" s="35" customFormat="1" ht="30" customHeight="1">
      <c r="A10" s="97" t="s">
        <v>18</v>
      </c>
      <c r="B10" s="86">
        <v>51</v>
      </c>
      <c r="C10" s="59">
        <v>57.12</v>
      </c>
      <c r="D10" s="59">
        <v>59.941400000000009</v>
      </c>
      <c r="E10" s="59">
        <v>51</v>
      </c>
      <c r="F10" s="59">
        <v>46.68</v>
      </c>
      <c r="G10" s="59">
        <v>55</v>
      </c>
      <c r="H10" s="59">
        <v>57.065735999999994</v>
      </c>
      <c r="I10" s="59">
        <v>60</v>
      </c>
      <c r="J10" s="59">
        <v>57</v>
      </c>
      <c r="K10" s="59">
        <v>52.3</v>
      </c>
      <c r="L10" s="59">
        <v>52.86</v>
      </c>
      <c r="M10" s="59">
        <v>54</v>
      </c>
      <c r="N10" s="59">
        <v>60</v>
      </c>
      <c r="O10" s="98">
        <v>53.1</v>
      </c>
      <c r="P10" s="62">
        <f t="shared" si="0"/>
        <v>54.790509714285712</v>
      </c>
    </row>
    <row r="11" spans="1:33" s="39" customFormat="1" ht="30" customHeight="1">
      <c r="A11" s="99" t="s">
        <v>17</v>
      </c>
      <c r="B11" s="87">
        <v>24962</v>
      </c>
      <c r="C11" s="60">
        <v>25440.799999999999</v>
      </c>
      <c r="D11" s="60">
        <v>24002</v>
      </c>
      <c r="E11" s="60">
        <v>25500</v>
      </c>
      <c r="F11" s="60">
        <v>24300</v>
      </c>
      <c r="G11" s="60">
        <v>24150</v>
      </c>
      <c r="H11" s="60">
        <v>24280</v>
      </c>
      <c r="I11" s="60">
        <v>24142</v>
      </c>
      <c r="J11" s="60">
        <v>24398</v>
      </c>
      <c r="K11" s="60">
        <v>24648</v>
      </c>
      <c r="L11" s="60">
        <v>24774</v>
      </c>
      <c r="M11" s="60">
        <v>24784</v>
      </c>
      <c r="N11" s="60">
        <v>23226</v>
      </c>
      <c r="O11" s="100">
        <v>25711</v>
      </c>
      <c r="P11" s="63">
        <f t="shared" si="0"/>
        <v>24594.12857142857</v>
      </c>
    </row>
    <row r="12" spans="1:33" s="104" customFormat="1" ht="30" customHeight="1" thickBot="1">
      <c r="A12" s="101" t="s">
        <v>19</v>
      </c>
      <c r="B12" s="88">
        <v>13500</v>
      </c>
      <c r="C12" s="89">
        <v>13740.212133072409</v>
      </c>
      <c r="D12" s="89">
        <v>13545</v>
      </c>
      <c r="E12" s="89">
        <v>13050</v>
      </c>
      <c r="F12" s="89">
        <v>13800</v>
      </c>
      <c r="G12" s="89">
        <v>13096</v>
      </c>
      <c r="H12" s="89">
        <v>14420</v>
      </c>
      <c r="I12" s="89">
        <v>14590</v>
      </c>
      <c r="J12" s="89">
        <v>14652</v>
      </c>
      <c r="K12" s="89">
        <v>12692</v>
      </c>
      <c r="L12" s="89">
        <v>13847</v>
      </c>
      <c r="M12" s="89">
        <v>14966</v>
      </c>
      <c r="N12" s="89">
        <v>13747</v>
      </c>
      <c r="O12" s="102">
        <v>13838</v>
      </c>
      <c r="P12" s="103">
        <f t="shared" si="0"/>
        <v>13820.2294380766</v>
      </c>
    </row>
    <row r="13" spans="1:33" s="39" customFormat="1" ht="30" customHeight="1" thickBot="1">
      <c r="A13" s="105" t="s">
        <v>51</v>
      </c>
      <c r="B13" s="36">
        <f>IF(B9=0," --- ",ROUND(12*(1/B9*B11),))</f>
        <v>25602</v>
      </c>
      <c r="C13" s="36">
        <f t="shared" ref="C13:O14" si="1">IF(C9=0," --- ",ROUND(12*(1/C9*C11),))</f>
        <v>26569</v>
      </c>
      <c r="D13" s="36">
        <f t="shared" si="1"/>
        <v>25354</v>
      </c>
      <c r="E13" s="36">
        <f t="shared" si="1"/>
        <v>24618</v>
      </c>
      <c r="F13" s="36">
        <f t="shared" si="1"/>
        <v>25737</v>
      </c>
      <c r="G13" s="36">
        <f t="shared" si="1"/>
        <v>26833</v>
      </c>
      <c r="H13" s="36">
        <f t="shared" si="1"/>
        <v>26276</v>
      </c>
      <c r="I13" s="36">
        <f t="shared" si="1"/>
        <v>25457</v>
      </c>
      <c r="J13" s="36">
        <f t="shared" si="1"/>
        <v>27159</v>
      </c>
      <c r="K13" s="36">
        <f>IF(K9=0," --- ",ROUND(12*(1/K9*K11)+Q38,))</f>
        <v>26057</v>
      </c>
      <c r="L13" s="36">
        <f t="shared" si="1"/>
        <v>26143</v>
      </c>
      <c r="M13" s="36">
        <f t="shared" si="1"/>
        <v>26250</v>
      </c>
      <c r="N13" s="36">
        <f t="shared" si="1"/>
        <v>24665</v>
      </c>
      <c r="O13" s="106">
        <f t="shared" si="1"/>
        <v>25499</v>
      </c>
      <c r="P13" s="107">
        <f t="shared" si="0"/>
        <v>25872.785714285714</v>
      </c>
      <c r="Q13" s="37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37"/>
    </row>
    <row r="14" spans="1:33" s="39" customFormat="1" ht="30" customHeight="1" thickBot="1">
      <c r="A14" s="105" t="s">
        <v>52</v>
      </c>
      <c r="B14" s="90">
        <f>IF(B10=0," --- ",ROUND(12*(1/B10*B12),))</f>
        <v>3176</v>
      </c>
      <c r="C14" s="90">
        <f t="shared" si="1"/>
        <v>2887</v>
      </c>
      <c r="D14" s="90">
        <f t="shared" si="1"/>
        <v>2712</v>
      </c>
      <c r="E14" s="90">
        <f t="shared" si="1"/>
        <v>3071</v>
      </c>
      <c r="F14" s="90">
        <f t="shared" si="1"/>
        <v>3548</v>
      </c>
      <c r="G14" s="90">
        <f t="shared" si="1"/>
        <v>2857</v>
      </c>
      <c r="H14" s="90">
        <f t="shared" si="1"/>
        <v>3032</v>
      </c>
      <c r="I14" s="90">
        <f t="shared" si="1"/>
        <v>2918</v>
      </c>
      <c r="J14" s="90">
        <f t="shared" si="1"/>
        <v>3085</v>
      </c>
      <c r="K14" s="90">
        <f t="shared" si="1"/>
        <v>2912</v>
      </c>
      <c r="L14" s="90">
        <f t="shared" si="1"/>
        <v>3143</v>
      </c>
      <c r="M14" s="90">
        <f t="shared" si="1"/>
        <v>3326</v>
      </c>
      <c r="N14" s="90">
        <f t="shared" si="1"/>
        <v>2749</v>
      </c>
      <c r="O14" s="109">
        <f t="shared" si="1"/>
        <v>3127</v>
      </c>
      <c r="P14" s="107">
        <f t="shared" si="0"/>
        <v>3038.7857142857142</v>
      </c>
      <c r="Q14" s="37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</row>
    <row r="15" spans="1:33" s="39" customFormat="1" ht="30" customHeight="1" thickBot="1">
      <c r="A15" s="105" t="s">
        <v>53</v>
      </c>
      <c r="B15" s="90">
        <f>IF(B9=0," --- ",B13+B14)</f>
        <v>28778</v>
      </c>
      <c r="C15" s="90">
        <f t="shared" ref="C15:P15" si="2">IF(C9=0," --- ",C13+C14)</f>
        <v>29456</v>
      </c>
      <c r="D15" s="90">
        <f t="shared" si="2"/>
        <v>28066</v>
      </c>
      <c r="E15" s="90">
        <f t="shared" si="2"/>
        <v>27689</v>
      </c>
      <c r="F15" s="90">
        <f t="shared" si="2"/>
        <v>29285</v>
      </c>
      <c r="G15" s="90">
        <f t="shared" si="2"/>
        <v>29690</v>
      </c>
      <c r="H15" s="90">
        <f t="shared" si="2"/>
        <v>29308</v>
      </c>
      <c r="I15" s="90">
        <f t="shared" si="2"/>
        <v>28375</v>
      </c>
      <c r="J15" s="90">
        <f t="shared" si="2"/>
        <v>30244</v>
      </c>
      <c r="K15" s="90">
        <f t="shared" si="2"/>
        <v>28969</v>
      </c>
      <c r="L15" s="90">
        <f t="shared" si="2"/>
        <v>29286</v>
      </c>
      <c r="M15" s="90">
        <f t="shared" si="2"/>
        <v>29576</v>
      </c>
      <c r="N15" s="90">
        <f t="shared" si="2"/>
        <v>27414</v>
      </c>
      <c r="O15" s="109">
        <f t="shared" si="2"/>
        <v>28626</v>
      </c>
      <c r="P15" s="107">
        <f t="shared" si="2"/>
        <v>28911.571428571428</v>
      </c>
      <c r="Q15" s="37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</row>
    <row r="16" spans="1:33" s="29" customFormat="1" ht="30" customHeight="1" thickBot="1">
      <c r="A16" s="93">
        <v>2010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2"/>
      <c r="Q16" s="33"/>
      <c r="R16" s="33"/>
      <c r="S16" s="33"/>
      <c r="T16" s="34"/>
      <c r="U16" s="34"/>
      <c r="V16" s="34"/>
      <c r="W16" s="34"/>
    </row>
    <row r="17" spans="1:23" s="39" customFormat="1" ht="30" customHeight="1">
      <c r="A17" s="95" t="s">
        <v>16</v>
      </c>
      <c r="B17" s="113">
        <v>12</v>
      </c>
      <c r="C17" s="85">
        <v>11.490566037735848</v>
      </c>
      <c r="D17" s="85">
        <v>11.36</v>
      </c>
      <c r="E17" s="85">
        <v>12.43</v>
      </c>
      <c r="F17" s="85">
        <v>10.88</v>
      </c>
      <c r="G17" s="85">
        <v>10.8</v>
      </c>
      <c r="H17" s="85">
        <v>11.272866583660569</v>
      </c>
      <c r="I17" s="85">
        <v>11.44</v>
      </c>
      <c r="J17" s="85">
        <v>10.78</v>
      </c>
      <c r="K17" s="85">
        <v>11.379</v>
      </c>
      <c r="L17" s="85">
        <v>11.750754716981131</v>
      </c>
      <c r="M17" s="85">
        <v>11.33</v>
      </c>
      <c r="N17" s="85">
        <v>10.93</v>
      </c>
      <c r="O17" s="96">
        <v>12.1</v>
      </c>
      <c r="P17" s="114">
        <f t="shared" ref="P17:P22" si="3">SUM(B17:O17)/COUNTIF(B17:O17,"&gt;0")</f>
        <v>11.424513381312682</v>
      </c>
      <c r="R17" s="115"/>
      <c r="S17" s="115"/>
    </row>
    <row r="18" spans="1:23" s="35" customFormat="1" ht="30" customHeight="1">
      <c r="A18" s="97" t="s">
        <v>18</v>
      </c>
      <c r="B18" s="116">
        <v>51</v>
      </c>
      <c r="C18" s="59">
        <v>57.12</v>
      </c>
      <c r="D18" s="59">
        <v>59.941400000000009</v>
      </c>
      <c r="E18" s="59">
        <v>51</v>
      </c>
      <c r="F18" s="59">
        <v>45.6</v>
      </c>
      <c r="G18" s="59">
        <v>55</v>
      </c>
      <c r="H18" s="59">
        <v>57.065735999999994</v>
      </c>
      <c r="I18" s="59">
        <v>60</v>
      </c>
      <c r="J18" s="59">
        <v>57</v>
      </c>
      <c r="K18" s="59">
        <v>55.4</v>
      </c>
      <c r="L18" s="59">
        <v>51.82</v>
      </c>
      <c r="M18" s="59">
        <v>54</v>
      </c>
      <c r="N18" s="59">
        <v>55.5</v>
      </c>
      <c r="O18" s="98">
        <v>53.1</v>
      </c>
      <c r="P18" s="117">
        <f t="shared" si="3"/>
        <v>54.53908114285715</v>
      </c>
      <c r="R18" s="115"/>
      <c r="S18" s="115"/>
    </row>
    <row r="19" spans="1:23" s="39" customFormat="1" ht="30" customHeight="1">
      <c r="A19" s="99" t="s">
        <v>17</v>
      </c>
      <c r="B19" s="118">
        <v>24842</v>
      </c>
      <c r="C19" s="60">
        <v>26171.25</v>
      </c>
      <c r="D19" s="60">
        <v>24002.36335323206</v>
      </c>
      <c r="E19" s="60">
        <v>25600</v>
      </c>
      <c r="F19" s="60">
        <v>24300</v>
      </c>
      <c r="G19" s="60">
        <v>24066</v>
      </c>
      <c r="H19" s="60">
        <v>24950</v>
      </c>
      <c r="I19" s="60">
        <v>24761</v>
      </c>
      <c r="J19" s="60">
        <v>24996</v>
      </c>
      <c r="K19" s="60">
        <v>25017</v>
      </c>
      <c r="L19" s="60">
        <v>25018</v>
      </c>
      <c r="M19" s="60">
        <v>25685</v>
      </c>
      <c r="N19" s="60">
        <v>23700</v>
      </c>
      <c r="O19" s="100">
        <v>25752</v>
      </c>
      <c r="P19" s="119">
        <f t="shared" si="3"/>
        <v>24918.615239516574</v>
      </c>
      <c r="R19" s="115"/>
      <c r="S19" s="115"/>
    </row>
    <row r="20" spans="1:23" s="104" customFormat="1" ht="30" customHeight="1" thickBot="1">
      <c r="A20" s="101" t="s">
        <v>19</v>
      </c>
      <c r="B20" s="120">
        <v>14681</v>
      </c>
      <c r="C20" s="89">
        <v>14335</v>
      </c>
      <c r="D20" s="89">
        <v>14410.364100000001</v>
      </c>
      <c r="E20" s="89">
        <v>14500</v>
      </c>
      <c r="F20" s="89">
        <v>14100</v>
      </c>
      <c r="G20" s="89">
        <v>14429</v>
      </c>
      <c r="H20" s="89">
        <v>14720</v>
      </c>
      <c r="I20" s="89">
        <v>14590</v>
      </c>
      <c r="J20" s="89">
        <v>15311</v>
      </c>
      <c r="K20" s="89">
        <v>13166</v>
      </c>
      <c r="L20" s="89">
        <v>13651</v>
      </c>
      <c r="M20" s="89">
        <v>14006</v>
      </c>
      <c r="N20" s="89">
        <v>13150</v>
      </c>
      <c r="O20" s="102">
        <v>15291</v>
      </c>
      <c r="P20" s="121">
        <f t="shared" si="3"/>
        <v>14310.026007142858</v>
      </c>
      <c r="R20" s="115"/>
      <c r="S20" s="115"/>
    </row>
    <row r="21" spans="1:23" s="104" customFormat="1" ht="30" customHeight="1" thickBot="1">
      <c r="A21" s="105" t="s">
        <v>51</v>
      </c>
      <c r="B21" s="36">
        <f>IF(B17=0," --- ",ROUND(12*(1/B17*B19),))</f>
        <v>24842</v>
      </c>
      <c r="C21" s="36">
        <f t="shared" ref="C21:O22" si="4">IF(C17=0," --- ",ROUND(12*(1/C17*C19),))</f>
        <v>27332</v>
      </c>
      <c r="D21" s="36">
        <f t="shared" si="4"/>
        <v>25355</v>
      </c>
      <c r="E21" s="36">
        <f t="shared" si="4"/>
        <v>24714</v>
      </c>
      <c r="F21" s="36">
        <f t="shared" si="4"/>
        <v>26801</v>
      </c>
      <c r="G21" s="36">
        <f t="shared" si="4"/>
        <v>26740</v>
      </c>
      <c r="H21" s="36">
        <f t="shared" si="4"/>
        <v>26559</v>
      </c>
      <c r="I21" s="36">
        <f t="shared" si="4"/>
        <v>25973</v>
      </c>
      <c r="J21" s="36">
        <f t="shared" si="4"/>
        <v>27825</v>
      </c>
      <c r="K21" s="36">
        <f t="shared" si="4"/>
        <v>26382</v>
      </c>
      <c r="L21" s="36">
        <f t="shared" si="4"/>
        <v>25549</v>
      </c>
      <c r="M21" s="36">
        <f t="shared" si="4"/>
        <v>27204</v>
      </c>
      <c r="N21" s="36">
        <f t="shared" si="4"/>
        <v>26020</v>
      </c>
      <c r="O21" s="106">
        <f t="shared" si="4"/>
        <v>25539</v>
      </c>
      <c r="P21" s="107">
        <f t="shared" si="3"/>
        <v>26202.5</v>
      </c>
    </row>
    <row r="22" spans="1:23" s="104" customFormat="1" ht="30" customHeight="1" thickBot="1">
      <c r="A22" s="105" t="s">
        <v>52</v>
      </c>
      <c r="B22" s="90">
        <f>IF(B18=0," --- ",ROUND(12*(1/B18*B20),))</f>
        <v>3454</v>
      </c>
      <c r="C22" s="90">
        <f t="shared" si="4"/>
        <v>3012</v>
      </c>
      <c r="D22" s="90">
        <f t="shared" si="4"/>
        <v>2885</v>
      </c>
      <c r="E22" s="90">
        <f t="shared" si="4"/>
        <v>3412</v>
      </c>
      <c r="F22" s="90">
        <f t="shared" si="4"/>
        <v>3711</v>
      </c>
      <c r="G22" s="90">
        <f t="shared" si="4"/>
        <v>3148</v>
      </c>
      <c r="H22" s="90">
        <f t="shared" si="4"/>
        <v>3095</v>
      </c>
      <c r="I22" s="90">
        <f t="shared" si="4"/>
        <v>2918</v>
      </c>
      <c r="J22" s="90">
        <f t="shared" si="4"/>
        <v>3223</v>
      </c>
      <c r="K22" s="90">
        <f t="shared" si="4"/>
        <v>2852</v>
      </c>
      <c r="L22" s="90">
        <f t="shared" si="4"/>
        <v>3161</v>
      </c>
      <c r="M22" s="90">
        <f t="shared" si="4"/>
        <v>3112</v>
      </c>
      <c r="N22" s="90">
        <f t="shared" si="4"/>
        <v>2843</v>
      </c>
      <c r="O22" s="109">
        <f t="shared" si="4"/>
        <v>3456</v>
      </c>
      <c r="P22" s="107">
        <f t="shared" si="3"/>
        <v>3163</v>
      </c>
    </row>
    <row r="23" spans="1:23" s="39" customFormat="1" ht="30" customHeight="1" thickBot="1">
      <c r="A23" s="105" t="s">
        <v>53</v>
      </c>
      <c r="B23" s="90">
        <f t="shared" ref="B23:P23" si="5">IF(B17=0," --- ",B21+B22)</f>
        <v>28296</v>
      </c>
      <c r="C23" s="90">
        <f t="shared" si="5"/>
        <v>30344</v>
      </c>
      <c r="D23" s="90">
        <f t="shared" si="5"/>
        <v>28240</v>
      </c>
      <c r="E23" s="90">
        <f t="shared" si="5"/>
        <v>28126</v>
      </c>
      <c r="F23" s="90">
        <f t="shared" si="5"/>
        <v>30512</v>
      </c>
      <c r="G23" s="90">
        <f t="shared" si="5"/>
        <v>29888</v>
      </c>
      <c r="H23" s="90">
        <f t="shared" si="5"/>
        <v>29654</v>
      </c>
      <c r="I23" s="90">
        <f t="shared" si="5"/>
        <v>28891</v>
      </c>
      <c r="J23" s="90">
        <f t="shared" si="5"/>
        <v>31048</v>
      </c>
      <c r="K23" s="90">
        <f t="shared" si="5"/>
        <v>29234</v>
      </c>
      <c r="L23" s="90">
        <f t="shared" si="5"/>
        <v>28710</v>
      </c>
      <c r="M23" s="90">
        <f t="shared" si="5"/>
        <v>30316</v>
      </c>
      <c r="N23" s="90">
        <f t="shared" si="5"/>
        <v>28863</v>
      </c>
      <c r="O23" s="109">
        <f t="shared" si="5"/>
        <v>28995</v>
      </c>
      <c r="P23" s="107">
        <f t="shared" si="5"/>
        <v>29365.5</v>
      </c>
    </row>
    <row r="24" spans="1:23" s="29" customFormat="1" ht="30" customHeight="1" thickBot="1">
      <c r="A24" s="93">
        <v>2009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22"/>
      <c r="Q24" s="33"/>
      <c r="R24" s="33"/>
      <c r="S24" s="33"/>
      <c r="T24" s="34"/>
      <c r="U24" s="34"/>
      <c r="V24" s="34"/>
      <c r="W24" s="34"/>
    </row>
    <row r="25" spans="1:23" s="39" customFormat="1" ht="30" customHeight="1">
      <c r="A25" s="95" t="s">
        <v>16</v>
      </c>
      <c r="B25" s="113">
        <v>12.85</v>
      </c>
      <c r="C25" s="85">
        <v>11.320754716981131</v>
      </c>
      <c r="D25" s="85">
        <v>11.36</v>
      </c>
      <c r="E25" s="85">
        <v>0</v>
      </c>
      <c r="F25" s="85">
        <v>10.75</v>
      </c>
      <c r="G25" s="85">
        <v>10.94</v>
      </c>
      <c r="H25" s="85">
        <v>11.320754716981131</v>
      </c>
      <c r="I25" s="85">
        <v>0</v>
      </c>
      <c r="J25" s="85">
        <v>10.78</v>
      </c>
      <c r="K25" s="85">
        <v>0</v>
      </c>
      <c r="L25" s="85">
        <v>11.750754716981131</v>
      </c>
      <c r="M25" s="85">
        <v>11.33</v>
      </c>
      <c r="N25" s="85">
        <v>10.981698113207546</v>
      </c>
      <c r="O25" s="96">
        <v>11.29</v>
      </c>
      <c r="P25" s="114">
        <f t="shared" ref="P25:P30" si="6">SUM(B25:O25)/COUNTIF(B25:O25,"&gt;0")</f>
        <v>11.333996569468267</v>
      </c>
      <c r="R25" s="115"/>
      <c r="S25" s="115"/>
    </row>
    <row r="26" spans="1:23" s="35" customFormat="1" ht="30" customHeight="1">
      <c r="A26" s="97" t="s">
        <v>18</v>
      </c>
      <c r="B26" s="116">
        <v>51</v>
      </c>
      <c r="C26" s="59">
        <v>56</v>
      </c>
      <c r="D26" s="59">
        <v>56.02</v>
      </c>
      <c r="E26" s="59">
        <v>0</v>
      </c>
      <c r="F26" s="59">
        <v>48</v>
      </c>
      <c r="G26" s="59">
        <v>55</v>
      </c>
      <c r="H26" s="59">
        <v>56.2224</v>
      </c>
      <c r="I26" s="59">
        <v>0</v>
      </c>
      <c r="J26" s="59">
        <v>57</v>
      </c>
      <c r="K26" s="59">
        <v>0</v>
      </c>
      <c r="L26" s="59">
        <v>51.82</v>
      </c>
      <c r="M26" s="59">
        <v>54</v>
      </c>
      <c r="N26" s="59">
        <v>55.5</v>
      </c>
      <c r="O26" s="98">
        <v>53.1</v>
      </c>
      <c r="P26" s="117">
        <f t="shared" si="6"/>
        <v>53.969309090909093</v>
      </c>
      <c r="R26" s="115"/>
      <c r="S26" s="115"/>
    </row>
    <row r="27" spans="1:23" s="39" customFormat="1" ht="30" customHeight="1">
      <c r="A27" s="99" t="s">
        <v>17</v>
      </c>
      <c r="B27" s="118">
        <v>24483.419000000002</v>
      </c>
      <c r="C27" s="60">
        <v>24925</v>
      </c>
      <c r="D27" s="60">
        <v>22995</v>
      </c>
      <c r="E27" s="60">
        <v>0</v>
      </c>
      <c r="F27" s="60">
        <v>23450</v>
      </c>
      <c r="G27" s="60">
        <v>23177</v>
      </c>
      <c r="H27" s="60">
        <v>24530</v>
      </c>
      <c r="I27" s="60">
        <v>0</v>
      </c>
      <c r="J27" s="60">
        <v>24039</v>
      </c>
      <c r="K27" s="60">
        <v>0</v>
      </c>
      <c r="L27" s="60">
        <v>23997</v>
      </c>
      <c r="M27" s="60">
        <v>24450</v>
      </c>
      <c r="N27" s="60">
        <v>22640</v>
      </c>
      <c r="O27" s="100">
        <v>24850</v>
      </c>
      <c r="P27" s="119">
        <f t="shared" si="6"/>
        <v>23957.856272727273</v>
      </c>
      <c r="R27" s="115"/>
      <c r="S27" s="115"/>
    </row>
    <row r="28" spans="1:23" s="104" customFormat="1" ht="30" customHeight="1" thickBot="1">
      <c r="A28" s="101" t="s">
        <v>19</v>
      </c>
      <c r="B28" s="120">
        <v>12432.8115</v>
      </c>
      <c r="C28" s="89">
        <v>12831</v>
      </c>
      <c r="D28" s="89">
        <v>12133</v>
      </c>
      <c r="E28" s="89">
        <v>0</v>
      </c>
      <c r="F28" s="89">
        <v>12800</v>
      </c>
      <c r="G28" s="89">
        <v>11776</v>
      </c>
      <c r="H28" s="89">
        <v>12770</v>
      </c>
      <c r="I28" s="89">
        <v>0</v>
      </c>
      <c r="J28" s="89">
        <v>12673</v>
      </c>
      <c r="K28" s="89">
        <v>0</v>
      </c>
      <c r="L28" s="89">
        <v>12613</v>
      </c>
      <c r="M28" s="89">
        <v>12400</v>
      </c>
      <c r="N28" s="89">
        <v>11566</v>
      </c>
      <c r="O28" s="102">
        <v>12460</v>
      </c>
      <c r="P28" s="121">
        <f t="shared" si="6"/>
        <v>12404.982863636365</v>
      </c>
      <c r="R28" s="115"/>
      <c r="S28" s="115"/>
    </row>
    <row r="29" spans="1:23" s="104" customFormat="1" ht="30" customHeight="1" thickBot="1">
      <c r="A29" s="105" t="s">
        <v>51</v>
      </c>
      <c r="B29" s="36">
        <f>IF(B25=0," --- ",ROUND(12*(1/B25*B27),))</f>
        <v>22864</v>
      </c>
      <c r="C29" s="36">
        <f t="shared" ref="C29:O30" si="7">IF(C25=0," --- ",ROUND(12*(1/C25*C27),))</f>
        <v>26421</v>
      </c>
      <c r="D29" s="36">
        <f t="shared" si="7"/>
        <v>24290</v>
      </c>
      <c r="E29" s="36" t="str">
        <f t="shared" si="7"/>
        <v xml:space="preserve"> --- </v>
      </c>
      <c r="F29" s="36">
        <f t="shared" si="7"/>
        <v>26177</v>
      </c>
      <c r="G29" s="36">
        <f t="shared" si="7"/>
        <v>25423</v>
      </c>
      <c r="H29" s="36">
        <f t="shared" si="7"/>
        <v>26002</v>
      </c>
      <c r="I29" s="36" t="str">
        <f t="shared" si="7"/>
        <v xml:space="preserve"> --- </v>
      </c>
      <c r="J29" s="36">
        <f t="shared" si="7"/>
        <v>26760</v>
      </c>
      <c r="K29" s="36" t="str">
        <f t="shared" si="7"/>
        <v xml:space="preserve"> --- </v>
      </c>
      <c r="L29" s="36">
        <f t="shared" si="7"/>
        <v>24506</v>
      </c>
      <c r="M29" s="36">
        <f t="shared" si="7"/>
        <v>25896</v>
      </c>
      <c r="N29" s="36">
        <f t="shared" si="7"/>
        <v>24739</v>
      </c>
      <c r="O29" s="106">
        <f t="shared" si="7"/>
        <v>26413</v>
      </c>
      <c r="P29" s="107">
        <f t="shared" si="6"/>
        <v>25408.272727272728</v>
      </c>
    </row>
    <row r="30" spans="1:23" s="104" customFormat="1" ht="30" customHeight="1" thickBot="1">
      <c r="A30" s="105" t="s">
        <v>52</v>
      </c>
      <c r="B30" s="90">
        <f>IF(B26=0," --- ",ROUND(12*(1/B26*B28),))</f>
        <v>2925</v>
      </c>
      <c r="C30" s="90">
        <f t="shared" si="7"/>
        <v>2750</v>
      </c>
      <c r="D30" s="90">
        <f t="shared" si="7"/>
        <v>2599</v>
      </c>
      <c r="E30" s="90" t="str">
        <f t="shared" si="7"/>
        <v xml:space="preserve"> --- </v>
      </c>
      <c r="F30" s="90">
        <f t="shared" si="7"/>
        <v>3200</v>
      </c>
      <c r="G30" s="90">
        <f t="shared" si="7"/>
        <v>2569</v>
      </c>
      <c r="H30" s="90">
        <f t="shared" si="7"/>
        <v>2726</v>
      </c>
      <c r="I30" s="90" t="str">
        <f t="shared" si="7"/>
        <v xml:space="preserve"> --- </v>
      </c>
      <c r="J30" s="90">
        <f t="shared" si="7"/>
        <v>2668</v>
      </c>
      <c r="K30" s="90" t="str">
        <f t="shared" si="7"/>
        <v xml:space="preserve"> --- </v>
      </c>
      <c r="L30" s="90">
        <f t="shared" si="7"/>
        <v>2921</v>
      </c>
      <c r="M30" s="90">
        <f t="shared" si="7"/>
        <v>2756</v>
      </c>
      <c r="N30" s="90">
        <f t="shared" si="7"/>
        <v>2501</v>
      </c>
      <c r="O30" s="109">
        <f t="shared" si="7"/>
        <v>2816</v>
      </c>
      <c r="P30" s="107">
        <f t="shared" si="6"/>
        <v>2766.4545454545455</v>
      </c>
    </row>
    <row r="31" spans="1:23" s="39" customFormat="1" ht="30" customHeight="1" thickBot="1">
      <c r="A31" s="105" t="s">
        <v>53</v>
      </c>
      <c r="B31" s="90">
        <f t="shared" ref="B31:P31" si="8">IF(B25=0," --- ",B29+B30)</f>
        <v>25789</v>
      </c>
      <c r="C31" s="90">
        <f t="shared" si="8"/>
        <v>29171</v>
      </c>
      <c r="D31" s="90">
        <f t="shared" si="8"/>
        <v>26889</v>
      </c>
      <c r="E31" s="90" t="str">
        <f t="shared" si="8"/>
        <v xml:space="preserve"> --- </v>
      </c>
      <c r="F31" s="90">
        <f t="shared" si="8"/>
        <v>29377</v>
      </c>
      <c r="G31" s="90">
        <f t="shared" si="8"/>
        <v>27992</v>
      </c>
      <c r="H31" s="90">
        <f t="shared" si="8"/>
        <v>28728</v>
      </c>
      <c r="I31" s="90" t="str">
        <f t="shared" si="8"/>
        <v xml:space="preserve"> --- </v>
      </c>
      <c r="J31" s="90">
        <f t="shared" si="8"/>
        <v>29428</v>
      </c>
      <c r="K31" s="90" t="str">
        <f t="shared" si="8"/>
        <v xml:space="preserve"> --- </v>
      </c>
      <c r="L31" s="90">
        <f t="shared" si="8"/>
        <v>27427</v>
      </c>
      <c r="M31" s="90">
        <f t="shared" si="8"/>
        <v>28652</v>
      </c>
      <c r="N31" s="90">
        <f t="shared" si="8"/>
        <v>27240</v>
      </c>
      <c r="O31" s="109">
        <f t="shared" si="8"/>
        <v>29229</v>
      </c>
      <c r="P31" s="107">
        <f t="shared" si="8"/>
        <v>28174.727272727272</v>
      </c>
    </row>
    <row r="32" spans="1:23" s="39" customFormat="1" ht="15" customHeight="1" thickBot="1">
      <c r="C32" s="37"/>
      <c r="D32" s="37"/>
      <c r="E32" s="37"/>
      <c r="F32" s="37"/>
      <c r="G32" s="123"/>
      <c r="H32" s="123"/>
    </row>
    <row r="33" spans="1:17" s="49" customFormat="1" ht="30" customHeight="1" thickBot="1">
      <c r="A33" s="124" t="s">
        <v>54</v>
      </c>
      <c r="B33" s="125">
        <f>IF(OR(B15=" --- ",B23=" --- ")," --- ",B15/B23*100-100)</f>
        <v>1.7034209782301275</v>
      </c>
      <c r="C33" s="53">
        <f t="shared" ref="C33:P33" si="9">IF(OR(C15=" --- ",C23=" --- ")," --- ",C15/C23*100-100)</f>
        <v>-2.9264434484576896</v>
      </c>
      <c r="D33" s="53">
        <f t="shared" si="9"/>
        <v>-0.61614730878186208</v>
      </c>
      <c r="E33" s="53">
        <f t="shared" si="9"/>
        <v>-1.5537225343098839</v>
      </c>
      <c r="F33" s="53">
        <f t="shared" si="9"/>
        <v>-4.0213686418458394</v>
      </c>
      <c r="G33" s="53">
        <f t="shared" si="9"/>
        <v>-0.66247323340471098</v>
      </c>
      <c r="H33" s="53">
        <f t="shared" si="9"/>
        <v>-1.1667903149659367</v>
      </c>
      <c r="I33" s="53">
        <f t="shared" si="9"/>
        <v>-1.7860233290644061</v>
      </c>
      <c r="J33" s="53">
        <f t="shared" si="9"/>
        <v>-2.5895387786652861</v>
      </c>
      <c r="K33" s="53">
        <f t="shared" si="9"/>
        <v>-0.90647875761099783</v>
      </c>
      <c r="L33" s="53">
        <f t="shared" si="9"/>
        <v>2.0062695924764995</v>
      </c>
      <c r="M33" s="53">
        <f t="shared" si="9"/>
        <v>-2.4409552711439488</v>
      </c>
      <c r="N33" s="53">
        <f t="shared" si="9"/>
        <v>-5.0202681633925863</v>
      </c>
      <c r="O33" s="126">
        <f t="shared" si="9"/>
        <v>-1.2726332126228641</v>
      </c>
      <c r="P33" s="127">
        <f t="shared" si="9"/>
        <v>-1.5457886684325928</v>
      </c>
      <c r="Q33" s="128"/>
    </row>
    <row r="34" spans="1:17" s="49" customFormat="1" ht="30" customHeight="1" thickBot="1">
      <c r="A34" s="124" t="s">
        <v>45</v>
      </c>
      <c r="B34" s="129">
        <f>IF(OR(B23=" --- ",B31=" --- ")," --- ",B23/B31*100-100)</f>
        <v>9.7211989607972384</v>
      </c>
      <c r="C34" s="130">
        <f t="shared" ref="C34:P34" si="10">IF(OR(C23=" --- ",C31=" --- ")," --- ",C23/C31*100-100)</f>
        <v>4.0211168626375553</v>
      </c>
      <c r="D34" s="130">
        <f t="shared" si="10"/>
        <v>5.0243594034735395</v>
      </c>
      <c r="E34" s="130" t="str">
        <f t="shared" si="10"/>
        <v xml:space="preserve"> --- </v>
      </c>
      <c r="F34" s="130">
        <f t="shared" si="10"/>
        <v>3.8635667358818182</v>
      </c>
      <c r="G34" s="130">
        <f t="shared" si="10"/>
        <v>6.7733638182337899</v>
      </c>
      <c r="H34" s="130">
        <f t="shared" si="10"/>
        <v>3.2233361180729503</v>
      </c>
      <c r="I34" s="130" t="str">
        <f t="shared" si="10"/>
        <v xml:space="preserve"> --- </v>
      </c>
      <c r="J34" s="130">
        <f t="shared" si="10"/>
        <v>5.5049612613837127</v>
      </c>
      <c r="K34" s="130" t="str">
        <f t="shared" si="10"/>
        <v xml:space="preserve"> --- </v>
      </c>
      <c r="L34" s="130">
        <f t="shared" si="10"/>
        <v>4.6778721697597234</v>
      </c>
      <c r="M34" s="130">
        <f t="shared" si="10"/>
        <v>5.807622504537207</v>
      </c>
      <c r="N34" s="130">
        <f t="shared" si="10"/>
        <v>5.9581497797356775</v>
      </c>
      <c r="O34" s="131">
        <f t="shared" si="10"/>
        <v>-0.80057477163092017</v>
      </c>
      <c r="P34" s="132">
        <f t="shared" si="10"/>
        <v>4.2263859938952493</v>
      </c>
      <c r="Q34" s="128"/>
    </row>
    <row r="35" spans="1:17" s="49" customFormat="1" ht="15" customHeight="1" thickBot="1">
      <c r="A35" s="50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</row>
    <row r="36" spans="1:17" s="49" customFormat="1" ht="30" customHeight="1" thickBot="1">
      <c r="A36" s="133" t="s">
        <v>55</v>
      </c>
      <c r="B36" s="134">
        <f>IF(OR(B15=" --- ",B23=" --- ")," --- ",B15-B23)</f>
        <v>482</v>
      </c>
      <c r="C36" s="54">
        <f t="shared" ref="C36:P36" si="11">IF(OR(C15=" --- ",C23=" --- ")," --- ",C15-C23)</f>
        <v>-888</v>
      </c>
      <c r="D36" s="54">
        <f t="shared" si="11"/>
        <v>-174</v>
      </c>
      <c r="E36" s="54">
        <f t="shared" si="11"/>
        <v>-437</v>
      </c>
      <c r="F36" s="54">
        <f t="shared" si="11"/>
        <v>-1227</v>
      </c>
      <c r="G36" s="54">
        <f t="shared" si="11"/>
        <v>-198</v>
      </c>
      <c r="H36" s="54">
        <f t="shared" si="11"/>
        <v>-346</v>
      </c>
      <c r="I36" s="54">
        <f t="shared" si="11"/>
        <v>-516</v>
      </c>
      <c r="J36" s="54">
        <f t="shared" si="11"/>
        <v>-804</v>
      </c>
      <c r="K36" s="54">
        <f t="shared" si="11"/>
        <v>-265</v>
      </c>
      <c r="L36" s="54">
        <f t="shared" si="11"/>
        <v>576</v>
      </c>
      <c r="M36" s="54">
        <f t="shared" si="11"/>
        <v>-740</v>
      </c>
      <c r="N36" s="54">
        <f t="shared" si="11"/>
        <v>-1449</v>
      </c>
      <c r="O36" s="135">
        <f t="shared" si="11"/>
        <v>-369</v>
      </c>
      <c r="P36" s="136">
        <f t="shared" si="11"/>
        <v>-453.92857142857247</v>
      </c>
    </row>
    <row r="37" spans="1:17" s="49" customFormat="1" ht="30" customHeight="1" thickBot="1">
      <c r="A37" s="133" t="s">
        <v>46</v>
      </c>
      <c r="B37" s="137">
        <f>IF(OR(B23=" --- ",B31=" --- ")," --- ",B23-B31)</f>
        <v>2507</v>
      </c>
      <c r="C37" s="138">
        <f t="shared" ref="C37:P37" si="12">IF(OR(C23=" --- ",C31=" --- ")," --- ",C23-C31)</f>
        <v>1173</v>
      </c>
      <c r="D37" s="138">
        <f t="shared" si="12"/>
        <v>1351</v>
      </c>
      <c r="E37" s="138" t="str">
        <f t="shared" si="12"/>
        <v xml:space="preserve"> --- </v>
      </c>
      <c r="F37" s="138">
        <f t="shared" si="12"/>
        <v>1135</v>
      </c>
      <c r="G37" s="138">
        <f t="shared" si="12"/>
        <v>1896</v>
      </c>
      <c r="H37" s="138">
        <f t="shared" si="12"/>
        <v>926</v>
      </c>
      <c r="I37" s="138" t="str">
        <f t="shared" si="12"/>
        <v xml:space="preserve"> --- </v>
      </c>
      <c r="J37" s="138">
        <f t="shared" si="12"/>
        <v>1620</v>
      </c>
      <c r="K37" s="138" t="str">
        <f t="shared" si="12"/>
        <v xml:space="preserve"> --- </v>
      </c>
      <c r="L37" s="138">
        <f t="shared" si="12"/>
        <v>1283</v>
      </c>
      <c r="M37" s="138">
        <f t="shared" si="12"/>
        <v>1664</v>
      </c>
      <c r="N37" s="138">
        <f t="shared" si="12"/>
        <v>1623</v>
      </c>
      <c r="O37" s="139">
        <f t="shared" si="12"/>
        <v>-234</v>
      </c>
      <c r="P37" s="140">
        <f t="shared" si="12"/>
        <v>1190.7727272727279</v>
      </c>
    </row>
    <row r="38" spans="1:17" s="39" customFormat="1" ht="17.25" customHeight="1">
      <c r="A38" s="49" t="s">
        <v>71</v>
      </c>
      <c r="C38" s="38"/>
      <c r="F38" s="141"/>
      <c r="I38" s="37"/>
      <c r="Q38" s="145">
        <v>153</v>
      </c>
    </row>
    <row r="39" spans="1:17" s="39" customFormat="1" ht="21" customHeight="1">
      <c r="C39" s="38"/>
      <c r="P39" s="30" t="s">
        <v>26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30" t="s">
        <v>56</v>
      </c>
    </row>
    <row r="95" spans="1:16" ht="16.5" thickBot="1">
      <c r="A95" s="197" t="s">
        <v>57</v>
      </c>
      <c r="B95" s="199" t="s">
        <v>1</v>
      </c>
      <c r="C95" s="200"/>
      <c r="D95" s="200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P95" s="57"/>
    </row>
    <row r="96" spans="1:16" ht="114" customHeight="1" thickBot="1">
      <c r="A96" s="198"/>
      <c r="B96" s="31" t="s">
        <v>2</v>
      </c>
      <c r="C96" s="32" t="s">
        <v>3</v>
      </c>
      <c r="D96" s="32" t="s">
        <v>4</v>
      </c>
      <c r="E96" s="32" t="s">
        <v>5</v>
      </c>
      <c r="F96" s="32" t="s">
        <v>6</v>
      </c>
      <c r="G96" s="32" t="s">
        <v>7</v>
      </c>
      <c r="H96" s="32" t="s">
        <v>8</v>
      </c>
      <c r="I96" s="32" t="s">
        <v>9</v>
      </c>
      <c r="J96" s="32" t="s">
        <v>10</v>
      </c>
      <c r="K96" s="32" t="s">
        <v>11</v>
      </c>
      <c r="L96" s="32" t="s">
        <v>12</v>
      </c>
      <c r="M96" s="32" t="s">
        <v>13</v>
      </c>
      <c r="N96" s="32" t="s">
        <v>15</v>
      </c>
      <c r="O96" s="56" t="s">
        <v>14</v>
      </c>
      <c r="P96" s="58" t="s">
        <v>39</v>
      </c>
    </row>
    <row r="97" spans="1:16" ht="30" customHeight="1" thickBot="1">
      <c r="A97" s="124" t="s">
        <v>58</v>
      </c>
      <c r="B97" s="125">
        <f>IF(OR(B13=" --- ",B21=" --- ")," --- ",B13/B21*100-100)</f>
        <v>3.0593349971821908</v>
      </c>
      <c r="C97" s="53">
        <f t="shared" ref="C97:P97" si="13">IF(OR(C13=" --- ",C21=" --- ")," --- ",C13/C21*100-100)</f>
        <v>-2.7915995902239104</v>
      </c>
      <c r="D97" s="53">
        <f t="shared" si="13"/>
        <v>-3.9439952672069012E-3</v>
      </c>
      <c r="E97" s="53">
        <f t="shared" si="13"/>
        <v>-0.38844379703812137</v>
      </c>
      <c r="F97" s="53">
        <f t="shared" si="13"/>
        <v>-3.9700011193612283</v>
      </c>
      <c r="G97" s="53">
        <f t="shared" si="13"/>
        <v>0.3477935676888535</v>
      </c>
      <c r="H97" s="53">
        <f t="shared" si="13"/>
        <v>-1.0655521668737578</v>
      </c>
      <c r="I97" s="53">
        <f t="shared" si="13"/>
        <v>-1.9866784737997136</v>
      </c>
      <c r="J97" s="53">
        <f t="shared" si="13"/>
        <v>-2.3935309973045804</v>
      </c>
      <c r="K97" s="53">
        <f t="shared" si="13"/>
        <v>-1.2319005382457817</v>
      </c>
      <c r="L97" s="53">
        <f t="shared" si="13"/>
        <v>2.3249442248229002</v>
      </c>
      <c r="M97" s="53">
        <f t="shared" si="13"/>
        <v>-3.5068372298191548</v>
      </c>
      <c r="N97" s="53">
        <f t="shared" si="13"/>
        <v>-5.2075326671790947</v>
      </c>
      <c r="O97" s="126">
        <f t="shared" si="13"/>
        <v>-0.15662320372763361</v>
      </c>
      <c r="P97" s="127">
        <f t="shared" si="13"/>
        <v>-1.2583314024016232</v>
      </c>
    </row>
    <row r="98" spans="1:16" ht="30" customHeight="1" thickBot="1">
      <c r="A98" s="124" t="s">
        <v>59</v>
      </c>
      <c r="B98" s="129">
        <f>IF(OR(B21=" --- ",B29=" --- ")," --- ",B21/B29*100-100)</f>
        <v>8.6511546536039106</v>
      </c>
      <c r="C98" s="130">
        <f t="shared" ref="C98:P98" si="14">IF(OR(C21=" --- ",C29=" --- ")," --- ",C21/C29*100-100)</f>
        <v>3.4480148366829297</v>
      </c>
      <c r="D98" s="130">
        <f t="shared" si="14"/>
        <v>4.3845203787566902</v>
      </c>
      <c r="E98" s="130" t="str">
        <f t="shared" si="14"/>
        <v xml:space="preserve"> --- </v>
      </c>
      <c r="F98" s="130">
        <f t="shared" si="14"/>
        <v>2.3837720135997102</v>
      </c>
      <c r="G98" s="130">
        <f t="shared" si="14"/>
        <v>5.1803485033237564</v>
      </c>
      <c r="H98" s="130">
        <f t="shared" si="14"/>
        <v>2.1421429120836706</v>
      </c>
      <c r="I98" s="130" t="str">
        <f t="shared" si="14"/>
        <v xml:space="preserve"> --- </v>
      </c>
      <c r="J98" s="130">
        <f t="shared" si="14"/>
        <v>3.9798206278026953</v>
      </c>
      <c r="K98" s="130" t="str">
        <f t="shared" si="14"/>
        <v xml:space="preserve"> --- </v>
      </c>
      <c r="L98" s="130">
        <f t="shared" si="14"/>
        <v>4.2561005468048734</v>
      </c>
      <c r="M98" s="130">
        <f t="shared" si="14"/>
        <v>5.0509731232622812</v>
      </c>
      <c r="N98" s="130">
        <f t="shared" si="14"/>
        <v>5.1780589352843833</v>
      </c>
      <c r="O98" s="131">
        <f t="shared" si="14"/>
        <v>-3.3089766402907657</v>
      </c>
      <c r="P98" s="132">
        <f t="shared" si="14"/>
        <v>3.1258609400660333</v>
      </c>
    </row>
    <row r="99" spans="1:16" ht="15" customHeight="1" thickBot="1">
      <c r="A99" s="142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143"/>
    </row>
    <row r="100" spans="1:16" ht="30" customHeight="1" thickBot="1">
      <c r="A100" s="133" t="s">
        <v>60</v>
      </c>
      <c r="B100" s="134">
        <f>IF(OR(B13=" --- ",B21=" --- ")," --- ",B13-B21)</f>
        <v>760</v>
      </c>
      <c r="C100" s="54">
        <f t="shared" ref="C100:P100" si="15">IF(OR(C13=" --- ",C21=" --- ")," --- ",C13-C21)</f>
        <v>-763</v>
      </c>
      <c r="D100" s="54">
        <f t="shared" si="15"/>
        <v>-1</v>
      </c>
      <c r="E100" s="54">
        <f t="shared" si="15"/>
        <v>-96</v>
      </c>
      <c r="F100" s="54">
        <f t="shared" si="15"/>
        <v>-1064</v>
      </c>
      <c r="G100" s="54">
        <f t="shared" si="15"/>
        <v>93</v>
      </c>
      <c r="H100" s="54">
        <f t="shared" si="15"/>
        <v>-283</v>
      </c>
      <c r="I100" s="54">
        <f t="shared" si="15"/>
        <v>-516</v>
      </c>
      <c r="J100" s="54">
        <f t="shared" si="15"/>
        <v>-666</v>
      </c>
      <c r="K100" s="54">
        <f t="shared" si="15"/>
        <v>-325</v>
      </c>
      <c r="L100" s="54">
        <f t="shared" si="15"/>
        <v>594</v>
      </c>
      <c r="M100" s="54">
        <f t="shared" si="15"/>
        <v>-954</v>
      </c>
      <c r="N100" s="54">
        <f t="shared" si="15"/>
        <v>-1355</v>
      </c>
      <c r="O100" s="135">
        <f t="shared" si="15"/>
        <v>-40</v>
      </c>
      <c r="P100" s="136">
        <f t="shared" si="15"/>
        <v>-329.71428571428623</v>
      </c>
    </row>
    <row r="101" spans="1:16" ht="30" customHeight="1" thickBot="1">
      <c r="A101" s="133" t="s">
        <v>61</v>
      </c>
      <c r="B101" s="137">
        <f>IF(OR(B21=" --- ",B29=" --- ")," --- ",B21-B29)</f>
        <v>1978</v>
      </c>
      <c r="C101" s="138">
        <f t="shared" ref="C101:P101" si="16">IF(OR(C21=" --- ",C29=" --- ")," --- ",C21-C29)</f>
        <v>911</v>
      </c>
      <c r="D101" s="138">
        <f t="shared" si="16"/>
        <v>1065</v>
      </c>
      <c r="E101" s="138" t="str">
        <f t="shared" si="16"/>
        <v xml:space="preserve"> --- </v>
      </c>
      <c r="F101" s="138">
        <f t="shared" si="16"/>
        <v>624</v>
      </c>
      <c r="G101" s="138">
        <f t="shared" si="16"/>
        <v>1317</v>
      </c>
      <c r="H101" s="138">
        <f t="shared" si="16"/>
        <v>557</v>
      </c>
      <c r="I101" s="138" t="str">
        <f t="shared" si="16"/>
        <v xml:space="preserve"> --- </v>
      </c>
      <c r="J101" s="138">
        <f t="shared" si="16"/>
        <v>1065</v>
      </c>
      <c r="K101" s="138" t="str">
        <f t="shared" si="16"/>
        <v xml:space="preserve"> --- </v>
      </c>
      <c r="L101" s="138">
        <f t="shared" si="16"/>
        <v>1043</v>
      </c>
      <c r="M101" s="138">
        <f t="shared" si="16"/>
        <v>1308</v>
      </c>
      <c r="N101" s="138">
        <f t="shared" si="16"/>
        <v>1281</v>
      </c>
      <c r="O101" s="139">
        <f t="shared" si="16"/>
        <v>-874</v>
      </c>
      <c r="P101" s="140">
        <f t="shared" si="16"/>
        <v>794.22727272727207</v>
      </c>
    </row>
    <row r="103" spans="1:16">
      <c r="P103" s="30" t="s">
        <v>62</v>
      </c>
    </row>
    <row r="147" spans="1:16" ht="13.5" thickBot="1">
      <c r="P147" s="30" t="s">
        <v>63</v>
      </c>
    </row>
    <row r="148" spans="1:16" ht="16.5" thickBot="1">
      <c r="A148" s="197" t="s">
        <v>64</v>
      </c>
      <c r="B148" s="199" t="s">
        <v>1</v>
      </c>
      <c r="C148" s="200"/>
      <c r="D148" s="200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57"/>
    </row>
    <row r="149" spans="1:16" ht="114" customHeight="1" thickBot="1">
      <c r="A149" s="198"/>
      <c r="B149" s="31" t="s">
        <v>2</v>
      </c>
      <c r="C149" s="32" t="s">
        <v>3</v>
      </c>
      <c r="D149" s="32" t="s">
        <v>4</v>
      </c>
      <c r="E149" s="32" t="s">
        <v>5</v>
      </c>
      <c r="F149" s="32" t="s">
        <v>6</v>
      </c>
      <c r="G149" s="32" t="s">
        <v>7</v>
      </c>
      <c r="H149" s="32" t="s">
        <v>8</v>
      </c>
      <c r="I149" s="32" t="s">
        <v>9</v>
      </c>
      <c r="J149" s="32" t="s">
        <v>10</v>
      </c>
      <c r="K149" s="32" t="s">
        <v>11</v>
      </c>
      <c r="L149" s="32" t="s">
        <v>12</v>
      </c>
      <c r="M149" s="32" t="s">
        <v>13</v>
      </c>
      <c r="N149" s="32" t="s">
        <v>15</v>
      </c>
      <c r="O149" s="56" t="s">
        <v>14</v>
      </c>
      <c r="P149" s="58" t="s">
        <v>39</v>
      </c>
    </row>
    <row r="150" spans="1:16" ht="30" customHeight="1" thickBot="1">
      <c r="A150" s="124" t="s">
        <v>65</v>
      </c>
      <c r="B150" s="125">
        <f>IF(OR(B14=" --- ",B22=" --- ")," --- ",B14/B22*100-100)</f>
        <v>-8.0486392588303346</v>
      </c>
      <c r="C150" s="53">
        <f t="shared" ref="C150:P150" si="17">IF(OR(C14=" --- ",C22=" --- ")," --- ",C14/C22*100-100)</f>
        <v>-4.1500664010624178</v>
      </c>
      <c r="D150" s="53">
        <f t="shared" si="17"/>
        <v>-5.9965337954939315</v>
      </c>
      <c r="E150" s="53">
        <f t="shared" si="17"/>
        <v>-9.994138335287218</v>
      </c>
      <c r="F150" s="53">
        <f t="shared" si="17"/>
        <v>-4.3923470762597674</v>
      </c>
      <c r="G150" s="53">
        <f t="shared" si="17"/>
        <v>-9.2439644218551393</v>
      </c>
      <c r="H150" s="53">
        <f t="shared" si="17"/>
        <v>-2.0355411954765827</v>
      </c>
      <c r="I150" s="53">
        <f t="shared" si="17"/>
        <v>0</v>
      </c>
      <c r="J150" s="53">
        <f t="shared" si="17"/>
        <v>-4.2817251008377326</v>
      </c>
      <c r="K150" s="53">
        <f t="shared" si="17"/>
        <v>2.1037868162692774</v>
      </c>
      <c r="L150" s="53">
        <f t="shared" si="17"/>
        <v>-0.56944005061690461</v>
      </c>
      <c r="M150" s="53">
        <f t="shared" si="17"/>
        <v>6.8766066838046243</v>
      </c>
      <c r="N150" s="53">
        <f t="shared" si="17"/>
        <v>-3.306366514245525</v>
      </c>
      <c r="O150" s="126">
        <f t="shared" si="17"/>
        <v>-9.5196759259259238</v>
      </c>
      <c r="P150" s="127">
        <f t="shared" si="17"/>
        <v>-3.9271035635246818</v>
      </c>
    </row>
    <row r="151" spans="1:16" ht="30" customHeight="1" thickBot="1">
      <c r="A151" s="124" t="s">
        <v>66</v>
      </c>
      <c r="B151" s="129">
        <f>IF(OR(B22=" --- ",B30=" --- ")," --- ",B22/B30*100-100)</f>
        <v>18.085470085470078</v>
      </c>
      <c r="C151" s="130">
        <f t="shared" ref="C151:P151" si="18">IF(OR(C22=" --- ",C30=" --- ")," --- ",C22/C30*100-100)</f>
        <v>9.5272727272727167</v>
      </c>
      <c r="D151" s="130">
        <f t="shared" si="18"/>
        <v>11.004232397075796</v>
      </c>
      <c r="E151" s="130" t="str">
        <f t="shared" si="18"/>
        <v xml:space="preserve"> --- </v>
      </c>
      <c r="F151" s="130">
        <f t="shared" si="18"/>
        <v>15.96875</v>
      </c>
      <c r="G151" s="130">
        <f t="shared" si="18"/>
        <v>22.537952510704557</v>
      </c>
      <c r="H151" s="130">
        <f t="shared" si="18"/>
        <v>13.536316947909029</v>
      </c>
      <c r="I151" s="130" t="str">
        <f t="shared" si="18"/>
        <v xml:space="preserve"> --- </v>
      </c>
      <c r="J151" s="130">
        <f t="shared" si="18"/>
        <v>20.802098950524737</v>
      </c>
      <c r="K151" s="130" t="str">
        <f t="shared" si="18"/>
        <v xml:space="preserve"> --- </v>
      </c>
      <c r="L151" s="130">
        <f t="shared" si="18"/>
        <v>8.2163642588154744</v>
      </c>
      <c r="M151" s="130">
        <f t="shared" si="18"/>
        <v>12.917271407837447</v>
      </c>
      <c r="N151" s="130">
        <f t="shared" si="18"/>
        <v>13.674530187924844</v>
      </c>
      <c r="O151" s="131">
        <f t="shared" si="18"/>
        <v>22.727272727272734</v>
      </c>
      <c r="P151" s="132">
        <f t="shared" si="18"/>
        <v>14.334067234070517</v>
      </c>
    </row>
    <row r="152" spans="1:16" ht="15" customHeight="1" thickBot="1">
      <c r="A152" s="142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143"/>
    </row>
    <row r="153" spans="1:16" ht="30" customHeight="1" thickBot="1">
      <c r="A153" s="133" t="s">
        <v>67</v>
      </c>
      <c r="B153" s="134">
        <f>IF(OR(B14=" --- ",B22=" --- ")," --- ",B14-B22)</f>
        <v>-278</v>
      </c>
      <c r="C153" s="54">
        <f t="shared" ref="C153:P153" si="19">IF(OR(C14=" --- ",C22=" --- ")," --- ",C14-C22)</f>
        <v>-125</v>
      </c>
      <c r="D153" s="54">
        <f t="shared" si="19"/>
        <v>-173</v>
      </c>
      <c r="E153" s="54">
        <f t="shared" si="19"/>
        <v>-341</v>
      </c>
      <c r="F153" s="54">
        <f t="shared" si="19"/>
        <v>-163</v>
      </c>
      <c r="G153" s="54">
        <f t="shared" si="19"/>
        <v>-291</v>
      </c>
      <c r="H153" s="54">
        <f t="shared" si="19"/>
        <v>-63</v>
      </c>
      <c r="I153" s="54">
        <f t="shared" si="19"/>
        <v>0</v>
      </c>
      <c r="J153" s="54">
        <f t="shared" si="19"/>
        <v>-138</v>
      </c>
      <c r="K153" s="54">
        <f t="shared" si="19"/>
        <v>60</v>
      </c>
      <c r="L153" s="54">
        <f t="shared" si="19"/>
        <v>-18</v>
      </c>
      <c r="M153" s="54">
        <f t="shared" si="19"/>
        <v>214</v>
      </c>
      <c r="N153" s="54">
        <f t="shared" si="19"/>
        <v>-94</v>
      </c>
      <c r="O153" s="135">
        <f t="shared" si="19"/>
        <v>-329</v>
      </c>
      <c r="P153" s="136">
        <f t="shared" si="19"/>
        <v>-124.21428571428578</v>
      </c>
    </row>
    <row r="154" spans="1:16" ht="30" customHeight="1" thickBot="1">
      <c r="A154" s="133" t="s">
        <v>68</v>
      </c>
      <c r="B154" s="137">
        <f>IF(OR(B22=" --- ",B30=" --- ")," --- ",B22-B30)</f>
        <v>529</v>
      </c>
      <c r="C154" s="138">
        <f t="shared" ref="C154:P154" si="20">IF(OR(C22=" --- ",C30=" --- ")," --- ",C22-C30)</f>
        <v>262</v>
      </c>
      <c r="D154" s="138">
        <f t="shared" si="20"/>
        <v>286</v>
      </c>
      <c r="E154" s="138" t="str">
        <f t="shared" si="20"/>
        <v xml:space="preserve"> --- </v>
      </c>
      <c r="F154" s="138">
        <f t="shared" si="20"/>
        <v>511</v>
      </c>
      <c r="G154" s="138">
        <f t="shared" si="20"/>
        <v>579</v>
      </c>
      <c r="H154" s="138">
        <f t="shared" si="20"/>
        <v>369</v>
      </c>
      <c r="I154" s="138" t="str">
        <f t="shared" si="20"/>
        <v xml:space="preserve"> --- </v>
      </c>
      <c r="J154" s="138">
        <f t="shared" si="20"/>
        <v>555</v>
      </c>
      <c r="K154" s="138" t="str">
        <f t="shared" si="20"/>
        <v xml:space="preserve"> --- </v>
      </c>
      <c r="L154" s="138">
        <f t="shared" si="20"/>
        <v>240</v>
      </c>
      <c r="M154" s="138">
        <f t="shared" si="20"/>
        <v>356</v>
      </c>
      <c r="N154" s="138">
        <f t="shared" si="20"/>
        <v>342</v>
      </c>
      <c r="O154" s="139">
        <f t="shared" si="20"/>
        <v>640</v>
      </c>
      <c r="P154" s="140">
        <f t="shared" si="20"/>
        <v>396.5454545454545</v>
      </c>
    </row>
    <row r="156" spans="1:16">
      <c r="P156" s="30" t="s">
        <v>69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49" priority="9" stopIfTrue="1">
      <formula>B9&gt;B17</formula>
    </cfRule>
    <cfRule type="expression" dxfId="48" priority="10" stopIfTrue="1">
      <formula>B9&lt;B17</formula>
    </cfRule>
  </conditionalFormatting>
  <conditionalFormatting sqref="C9:E9">
    <cfRule type="expression" dxfId="47" priority="7" stopIfTrue="1">
      <formula>C9&gt;C17</formula>
    </cfRule>
    <cfRule type="expression" dxfId="46" priority="8" stopIfTrue="1">
      <formula>C9&lt;C17</formula>
    </cfRule>
  </conditionalFormatting>
  <conditionalFormatting sqref="B10">
    <cfRule type="expression" dxfId="45" priority="5" stopIfTrue="1">
      <formula>B10&gt;B18</formula>
    </cfRule>
    <cfRule type="expression" dxfId="44" priority="6" stopIfTrue="1">
      <formula>B10&lt;B18</formula>
    </cfRule>
  </conditionalFormatting>
  <conditionalFormatting sqref="C9:O9">
    <cfRule type="expression" dxfId="43" priority="3" stopIfTrue="1">
      <formula>C9&gt;C17</formula>
    </cfRule>
    <cfRule type="expression" dxfId="42" priority="4" stopIfTrue="1">
      <formula>C9&lt;C17</formula>
    </cfRule>
  </conditionalFormatting>
  <conditionalFormatting sqref="C10:O10">
    <cfRule type="expression" dxfId="41" priority="1" stopIfTrue="1">
      <formula>C10&gt;C18</formula>
    </cfRule>
    <cfRule type="expression" dxfId="4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29" activeCellId="2" sqref="P13:P15 P21:P23 P29:P31"/>
    </sheetView>
  </sheetViews>
  <sheetFormatPr defaultRowHeight="12.75"/>
  <cols>
    <col min="1" max="1" width="48.85546875" style="27" customWidth="1"/>
    <col min="2" max="16" width="10.7109375" style="27" customWidth="1"/>
    <col min="17" max="18" width="9.28515625" style="27" bestFit="1" customWidth="1"/>
    <col min="19" max="16384" width="9.140625" style="27"/>
  </cols>
  <sheetData>
    <row r="1" spans="1:33" ht="14.25">
      <c r="P1" s="55" t="s">
        <v>38</v>
      </c>
    </row>
    <row r="2" spans="1:33" s="64" customFormat="1" ht="29.25" customHeight="1">
      <c r="A2" s="201" t="s">
        <v>49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</row>
    <row r="3" spans="1:33" ht="19.5" customHeight="1">
      <c r="A3" s="29"/>
      <c r="P3" s="28"/>
    </row>
    <row r="4" spans="1:33" s="41" customFormat="1" ht="29.25" customHeight="1">
      <c r="A4" s="5" t="s">
        <v>112</v>
      </c>
      <c r="B4" s="6"/>
      <c r="C4" s="6"/>
      <c r="D4" s="6"/>
      <c r="E4" s="6"/>
      <c r="F4" s="7"/>
      <c r="G4" s="6"/>
      <c r="H4" s="6"/>
      <c r="I4" s="6"/>
      <c r="J4" s="6"/>
      <c r="K4" s="6"/>
      <c r="L4" s="6"/>
      <c r="M4" s="6"/>
      <c r="N4" s="6"/>
      <c r="O4" s="6"/>
      <c r="P4" s="8" t="s">
        <v>0</v>
      </c>
    </row>
    <row r="5" spans="1:33" s="41" customFormat="1" ht="23.25" customHeight="1" thickBot="1">
      <c r="P5" s="42" t="s">
        <v>32</v>
      </c>
    </row>
    <row r="6" spans="1:33" ht="16.5" customHeight="1" thickBot="1">
      <c r="A6" s="197" t="s">
        <v>50</v>
      </c>
      <c r="B6" s="199" t="s">
        <v>1</v>
      </c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57"/>
    </row>
    <row r="7" spans="1:33" s="29" customFormat="1" ht="114" customHeight="1" thickBot="1">
      <c r="A7" s="198"/>
      <c r="B7" s="31" t="s">
        <v>2</v>
      </c>
      <c r="C7" s="32" t="s">
        <v>3</v>
      </c>
      <c r="D7" s="32" t="s">
        <v>4</v>
      </c>
      <c r="E7" s="32" t="s">
        <v>5</v>
      </c>
      <c r="F7" s="32" t="s">
        <v>6</v>
      </c>
      <c r="G7" s="32" t="s">
        <v>7</v>
      </c>
      <c r="H7" s="32" t="s">
        <v>8</v>
      </c>
      <c r="I7" s="32" t="s">
        <v>9</v>
      </c>
      <c r="J7" s="32" t="s">
        <v>10</v>
      </c>
      <c r="K7" s="32" t="s">
        <v>11</v>
      </c>
      <c r="L7" s="32" t="s">
        <v>12</v>
      </c>
      <c r="M7" s="32" t="s">
        <v>13</v>
      </c>
      <c r="N7" s="32" t="s">
        <v>15</v>
      </c>
      <c r="O7" s="56" t="s">
        <v>14</v>
      </c>
      <c r="P7" s="58" t="s">
        <v>39</v>
      </c>
      <c r="Q7" s="33"/>
      <c r="R7" s="33"/>
      <c r="S7" s="33"/>
      <c r="T7" s="34"/>
      <c r="U7" s="34"/>
      <c r="V7" s="34"/>
      <c r="W7" s="34"/>
    </row>
    <row r="8" spans="1:33" s="29" customFormat="1" ht="30" customHeight="1" thickBot="1">
      <c r="A8" s="93">
        <v>2011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4"/>
      <c r="Q8" s="33"/>
      <c r="R8" s="33"/>
      <c r="S8" s="33"/>
      <c r="T8" s="34"/>
      <c r="U8" s="34"/>
      <c r="V8" s="34"/>
      <c r="W8" s="34"/>
    </row>
    <row r="9" spans="1:33" s="39" customFormat="1" ht="30" customHeight="1">
      <c r="A9" s="95" t="s">
        <v>16</v>
      </c>
      <c r="B9" s="84">
        <v>13.9</v>
      </c>
      <c r="C9" s="85">
        <v>13.904109589041095</v>
      </c>
      <c r="D9" s="85">
        <v>13.19</v>
      </c>
      <c r="E9" s="85">
        <v>12.54</v>
      </c>
      <c r="F9" s="85">
        <v>0</v>
      </c>
      <c r="G9" s="85">
        <v>13.18</v>
      </c>
      <c r="H9" s="85">
        <v>9.3062605752961165</v>
      </c>
      <c r="I9" s="85">
        <v>12.96</v>
      </c>
      <c r="J9" s="85">
        <v>0</v>
      </c>
      <c r="K9" s="85">
        <v>13.615</v>
      </c>
      <c r="L9" s="85">
        <v>13.393333333333334</v>
      </c>
      <c r="M9" s="85">
        <v>12.51</v>
      </c>
      <c r="N9" s="85">
        <v>13.4</v>
      </c>
      <c r="O9" s="96">
        <v>13.7</v>
      </c>
      <c r="P9" s="61">
        <f t="shared" ref="P9:P14" si="0">SUM(B9:O9)/COUNTIF(B9:O9,"&gt;0")</f>
        <v>12.966558624805877</v>
      </c>
    </row>
    <row r="10" spans="1:33" s="35" customFormat="1" ht="30" customHeight="1">
      <c r="A10" s="97" t="s">
        <v>18</v>
      </c>
      <c r="B10" s="86">
        <v>51</v>
      </c>
      <c r="C10" s="59">
        <v>57.12</v>
      </c>
      <c r="D10" s="59">
        <v>59.181700000000006</v>
      </c>
      <c r="E10" s="59">
        <v>51</v>
      </c>
      <c r="F10" s="59">
        <v>0</v>
      </c>
      <c r="G10" s="59">
        <v>55</v>
      </c>
      <c r="H10" s="59">
        <v>57.065735999999994</v>
      </c>
      <c r="I10" s="59">
        <v>60</v>
      </c>
      <c r="J10" s="59">
        <v>0</v>
      </c>
      <c r="K10" s="59">
        <v>52.3</v>
      </c>
      <c r="L10" s="59">
        <v>52.86</v>
      </c>
      <c r="M10" s="59">
        <v>54</v>
      </c>
      <c r="N10" s="59">
        <v>60</v>
      </c>
      <c r="O10" s="98">
        <v>53.1</v>
      </c>
      <c r="P10" s="62">
        <f t="shared" si="0"/>
        <v>55.218953000000006</v>
      </c>
    </row>
    <row r="11" spans="1:33" s="39" customFormat="1" ht="30" customHeight="1">
      <c r="A11" s="99" t="s">
        <v>17</v>
      </c>
      <c r="B11" s="87">
        <v>24962</v>
      </c>
      <c r="C11" s="60">
        <v>25440.799999999999</v>
      </c>
      <c r="D11" s="60">
        <v>24002</v>
      </c>
      <c r="E11" s="60">
        <v>25500</v>
      </c>
      <c r="F11" s="60">
        <v>0</v>
      </c>
      <c r="G11" s="60">
        <v>24150</v>
      </c>
      <c r="H11" s="60">
        <v>24280</v>
      </c>
      <c r="I11" s="60">
        <v>24142</v>
      </c>
      <c r="J11" s="60">
        <v>0</v>
      </c>
      <c r="K11" s="60">
        <v>24648</v>
      </c>
      <c r="L11" s="60">
        <v>24774</v>
      </c>
      <c r="M11" s="60">
        <v>24784</v>
      </c>
      <c r="N11" s="60">
        <v>23226</v>
      </c>
      <c r="O11" s="100">
        <v>25711</v>
      </c>
      <c r="P11" s="63">
        <f t="shared" si="0"/>
        <v>24634.983333333334</v>
      </c>
    </row>
    <row r="12" spans="1:33" s="104" customFormat="1" ht="30" customHeight="1" thickBot="1">
      <c r="A12" s="101" t="s">
        <v>19</v>
      </c>
      <c r="B12" s="88">
        <v>13500</v>
      </c>
      <c r="C12" s="89">
        <v>13740.212133072409</v>
      </c>
      <c r="D12" s="89">
        <v>13545</v>
      </c>
      <c r="E12" s="89">
        <v>13050</v>
      </c>
      <c r="F12" s="89">
        <v>0</v>
      </c>
      <c r="G12" s="89">
        <v>13096</v>
      </c>
      <c r="H12" s="89">
        <v>14420</v>
      </c>
      <c r="I12" s="89">
        <v>14590</v>
      </c>
      <c r="J12" s="89">
        <v>0</v>
      </c>
      <c r="K12" s="89">
        <v>12692</v>
      </c>
      <c r="L12" s="89">
        <v>13847</v>
      </c>
      <c r="M12" s="89">
        <v>14966</v>
      </c>
      <c r="N12" s="89">
        <v>13747</v>
      </c>
      <c r="O12" s="102">
        <v>13838</v>
      </c>
      <c r="P12" s="103">
        <f t="shared" si="0"/>
        <v>13752.601011089368</v>
      </c>
    </row>
    <row r="13" spans="1:33" s="39" customFormat="1" ht="30" customHeight="1" thickBot="1">
      <c r="A13" s="105" t="s">
        <v>51</v>
      </c>
      <c r="B13" s="36">
        <f>IF(B9=0," --- ",ROUND(12*(1/B9*B11),))</f>
        <v>21550</v>
      </c>
      <c r="C13" s="36">
        <f t="shared" ref="C13:O14" si="1">IF(C9=0," --- ",ROUND(12*(1/C9*C11),))</f>
        <v>21957</v>
      </c>
      <c r="D13" s="36">
        <f t="shared" si="1"/>
        <v>21837</v>
      </c>
      <c r="E13" s="36">
        <f t="shared" si="1"/>
        <v>24402</v>
      </c>
      <c r="F13" s="36" t="str">
        <f t="shared" si="1"/>
        <v xml:space="preserve"> --- </v>
      </c>
      <c r="G13" s="36">
        <f t="shared" si="1"/>
        <v>21988</v>
      </c>
      <c r="H13" s="36">
        <f t="shared" si="1"/>
        <v>31308</v>
      </c>
      <c r="I13" s="36">
        <f t="shared" si="1"/>
        <v>22354</v>
      </c>
      <c r="J13" s="36" t="str">
        <f t="shared" si="1"/>
        <v xml:space="preserve"> --- </v>
      </c>
      <c r="K13" s="36">
        <f>IF(K9=0," --- ",ROUND(12*(1/K9*K11)+Q38,))</f>
        <v>21724</v>
      </c>
      <c r="L13" s="36">
        <f t="shared" si="1"/>
        <v>22197</v>
      </c>
      <c r="M13" s="36">
        <f t="shared" si="1"/>
        <v>23774</v>
      </c>
      <c r="N13" s="36">
        <f t="shared" si="1"/>
        <v>20799</v>
      </c>
      <c r="O13" s="106">
        <f t="shared" si="1"/>
        <v>22521</v>
      </c>
      <c r="P13" s="107">
        <f t="shared" si="0"/>
        <v>23034.25</v>
      </c>
      <c r="Q13" s="37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37"/>
    </row>
    <row r="14" spans="1:33" s="39" customFormat="1" ht="30" customHeight="1" thickBot="1">
      <c r="A14" s="105" t="s">
        <v>52</v>
      </c>
      <c r="B14" s="90">
        <f>IF(B10=0," --- ",ROUND(12*(1/B10*B12),))</f>
        <v>3176</v>
      </c>
      <c r="C14" s="90">
        <f t="shared" si="1"/>
        <v>2887</v>
      </c>
      <c r="D14" s="90">
        <f t="shared" si="1"/>
        <v>2746</v>
      </c>
      <c r="E14" s="90">
        <f t="shared" si="1"/>
        <v>3071</v>
      </c>
      <c r="F14" s="90" t="str">
        <f t="shared" si="1"/>
        <v xml:space="preserve"> --- </v>
      </c>
      <c r="G14" s="90">
        <f t="shared" si="1"/>
        <v>2857</v>
      </c>
      <c r="H14" s="90">
        <f t="shared" si="1"/>
        <v>3032</v>
      </c>
      <c r="I14" s="90">
        <f t="shared" si="1"/>
        <v>2918</v>
      </c>
      <c r="J14" s="90" t="str">
        <f t="shared" si="1"/>
        <v xml:space="preserve"> --- </v>
      </c>
      <c r="K14" s="90">
        <f t="shared" si="1"/>
        <v>2912</v>
      </c>
      <c r="L14" s="90">
        <f t="shared" si="1"/>
        <v>3143</v>
      </c>
      <c r="M14" s="90">
        <f t="shared" si="1"/>
        <v>3326</v>
      </c>
      <c r="N14" s="90">
        <f t="shared" si="1"/>
        <v>2749</v>
      </c>
      <c r="O14" s="109">
        <f t="shared" si="1"/>
        <v>3127</v>
      </c>
      <c r="P14" s="107">
        <f t="shared" si="0"/>
        <v>2995.3333333333335</v>
      </c>
      <c r="Q14" s="37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</row>
    <row r="15" spans="1:33" s="39" customFormat="1" ht="30" customHeight="1" thickBot="1">
      <c r="A15" s="105" t="s">
        <v>53</v>
      </c>
      <c r="B15" s="90">
        <f>IF(B9=0," --- ",B13+B14)</f>
        <v>24726</v>
      </c>
      <c r="C15" s="90">
        <f t="shared" ref="C15:P15" si="2">IF(C9=0," --- ",C13+C14)</f>
        <v>24844</v>
      </c>
      <c r="D15" s="90">
        <f t="shared" si="2"/>
        <v>24583</v>
      </c>
      <c r="E15" s="90">
        <f t="shared" si="2"/>
        <v>27473</v>
      </c>
      <c r="F15" s="90" t="str">
        <f t="shared" si="2"/>
        <v xml:space="preserve"> --- </v>
      </c>
      <c r="G15" s="90">
        <f t="shared" si="2"/>
        <v>24845</v>
      </c>
      <c r="H15" s="90">
        <f t="shared" si="2"/>
        <v>34340</v>
      </c>
      <c r="I15" s="90">
        <f t="shared" si="2"/>
        <v>25272</v>
      </c>
      <c r="J15" s="90" t="str">
        <f t="shared" si="2"/>
        <v xml:space="preserve"> --- </v>
      </c>
      <c r="K15" s="90">
        <f t="shared" si="2"/>
        <v>24636</v>
      </c>
      <c r="L15" s="90">
        <f t="shared" si="2"/>
        <v>25340</v>
      </c>
      <c r="M15" s="90">
        <f t="shared" si="2"/>
        <v>27100</v>
      </c>
      <c r="N15" s="90">
        <f t="shared" si="2"/>
        <v>23548</v>
      </c>
      <c r="O15" s="109">
        <f t="shared" si="2"/>
        <v>25648</v>
      </c>
      <c r="P15" s="107">
        <f t="shared" si="2"/>
        <v>26029.583333333332</v>
      </c>
      <c r="Q15" s="37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</row>
    <row r="16" spans="1:33" s="29" customFormat="1" ht="30" customHeight="1" thickBot="1">
      <c r="A16" s="93">
        <v>2010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2"/>
      <c r="Q16" s="33"/>
      <c r="R16" s="33"/>
      <c r="S16" s="33"/>
      <c r="T16" s="34"/>
      <c r="U16" s="34"/>
      <c r="V16" s="34"/>
      <c r="W16" s="34"/>
    </row>
    <row r="17" spans="1:23" s="39" customFormat="1" ht="30" customHeight="1">
      <c r="A17" s="95" t="s">
        <v>16</v>
      </c>
      <c r="B17" s="113">
        <v>13.9</v>
      </c>
      <c r="C17" s="85">
        <v>13.904109589041097</v>
      </c>
      <c r="D17" s="85">
        <v>13.19</v>
      </c>
      <c r="E17" s="85">
        <v>12.54</v>
      </c>
      <c r="F17" s="85">
        <v>0</v>
      </c>
      <c r="G17" s="85">
        <v>13.18</v>
      </c>
      <c r="H17" s="85">
        <v>9.3062605752961094</v>
      </c>
      <c r="I17" s="85">
        <v>12.96</v>
      </c>
      <c r="J17" s="85">
        <v>0</v>
      </c>
      <c r="K17" s="85">
        <v>13.568</v>
      </c>
      <c r="L17" s="85">
        <v>13.839777777777776</v>
      </c>
      <c r="M17" s="85">
        <v>12.51</v>
      </c>
      <c r="N17" s="85">
        <v>13.2</v>
      </c>
      <c r="O17" s="96">
        <v>13.7</v>
      </c>
      <c r="P17" s="114">
        <f t="shared" ref="P17:P22" si="3">SUM(B17:O17)/COUNTIF(B17:O17,"&gt;0")</f>
        <v>12.983178995176246</v>
      </c>
      <c r="R17" s="115"/>
      <c r="S17" s="115"/>
    </row>
    <row r="18" spans="1:23" s="35" customFormat="1" ht="30" customHeight="1">
      <c r="A18" s="97" t="s">
        <v>18</v>
      </c>
      <c r="B18" s="116">
        <v>51</v>
      </c>
      <c r="C18" s="59">
        <v>57.12</v>
      </c>
      <c r="D18" s="59">
        <v>59.181700000000006</v>
      </c>
      <c r="E18" s="59">
        <v>51</v>
      </c>
      <c r="F18" s="59">
        <v>0</v>
      </c>
      <c r="G18" s="59">
        <v>55</v>
      </c>
      <c r="H18" s="59">
        <v>57.065735999999994</v>
      </c>
      <c r="I18" s="59">
        <v>60</v>
      </c>
      <c r="J18" s="59">
        <v>0</v>
      </c>
      <c r="K18" s="59">
        <v>55.4</v>
      </c>
      <c r="L18" s="59">
        <v>51.82</v>
      </c>
      <c r="M18" s="59">
        <v>54</v>
      </c>
      <c r="N18" s="59">
        <v>60</v>
      </c>
      <c r="O18" s="98">
        <v>53.1</v>
      </c>
      <c r="P18" s="117">
        <f t="shared" si="3"/>
        <v>55.390619666666673</v>
      </c>
      <c r="R18" s="115"/>
      <c r="S18" s="115"/>
    </row>
    <row r="19" spans="1:23" s="39" customFormat="1" ht="30" customHeight="1">
      <c r="A19" s="99" t="s">
        <v>17</v>
      </c>
      <c r="B19" s="118">
        <v>24842</v>
      </c>
      <c r="C19" s="60">
        <v>26171.25</v>
      </c>
      <c r="D19" s="60">
        <v>24002.36335323206</v>
      </c>
      <c r="E19" s="60">
        <v>25600</v>
      </c>
      <c r="F19" s="60">
        <v>0</v>
      </c>
      <c r="G19" s="60">
        <v>24066</v>
      </c>
      <c r="H19" s="60">
        <v>24950</v>
      </c>
      <c r="I19" s="60">
        <v>24761</v>
      </c>
      <c r="J19" s="60">
        <v>0</v>
      </c>
      <c r="K19" s="60">
        <v>25017</v>
      </c>
      <c r="L19" s="60">
        <v>25018</v>
      </c>
      <c r="M19" s="60">
        <v>25685</v>
      </c>
      <c r="N19" s="60">
        <v>23700</v>
      </c>
      <c r="O19" s="100">
        <v>25752</v>
      </c>
      <c r="P19" s="119">
        <f t="shared" si="3"/>
        <v>24963.717779436003</v>
      </c>
      <c r="R19" s="115"/>
      <c r="S19" s="115"/>
    </row>
    <row r="20" spans="1:23" s="104" customFormat="1" ht="30" customHeight="1" thickBot="1">
      <c r="A20" s="101" t="s">
        <v>19</v>
      </c>
      <c r="B20" s="120">
        <v>14681</v>
      </c>
      <c r="C20" s="89">
        <v>14335</v>
      </c>
      <c r="D20" s="89">
        <v>14410.364100000001</v>
      </c>
      <c r="E20" s="89">
        <v>14500</v>
      </c>
      <c r="F20" s="89">
        <v>0</v>
      </c>
      <c r="G20" s="89">
        <v>14429</v>
      </c>
      <c r="H20" s="89">
        <v>14720</v>
      </c>
      <c r="I20" s="89">
        <v>14590</v>
      </c>
      <c r="J20" s="89">
        <v>0</v>
      </c>
      <c r="K20" s="89">
        <v>13166</v>
      </c>
      <c r="L20" s="89">
        <v>13651</v>
      </c>
      <c r="M20" s="89">
        <v>14006</v>
      </c>
      <c r="N20" s="89">
        <v>13150</v>
      </c>
      <c r="O20" s="102">
        <v>15291</v>
      </c>
      <c r="P20" s="121">
        <f t="shared" si="3"/>
        <v>14244.113675000001</v>
      </c>
      <c r="R20" s="115"/>
      <c r="S20" s="115"/>
    </row>
    <row r="21" spans="1:23" s="104" customFormat="1" ht="30" customHeight="1" thickBot="1">
      <c r="A21" s="105" t="s">
        <v>51</v>
      </c>
      <c r="B21" s="36">
        <f>IF(B17=0," --- ",ROUND(12*(1/B17*B19),))</f>
        <v>21446</v>
      </c>
      <c r="C21" s="36">
        <f t="shared" ref="C21:O22" si="4">IF(C17=0," --- ",ROUND(12*(1/C17*C19),))</f>
        <v>22587</v>
      </c>
      <c r="D21" s="36">
        <f t="shared" si="4"/>
        <v>21837</v>
      </c>
      <c r="E21" s="36">
        <f t="shared" si="4"/>
        <v>24498</v>
      </c>
      <c r="F21" s="36" t="str">
        <f t="shared" si="4"/>
        <v xml:space="preserve"> --- </v>
      </c>
      <c r="G21" s="36">
        <f t="shared" si="4"/>
        <v>21911</v>
      </c>
      <c r="H21" s="36">
        <f t="shared" si="4"/>
        <v>32172</v>
      </c>
      <c r="I21" s="36">
        <f t="shared" si="4"/>
        <v>22927</v>
      </c>
      <c r="J21" s="36" t="str">
        <f t="shared" si="4"/>
        <v xml:space="preserve"> --- </v>
      </c>
      <c r="K21" s="36">
        <f t="shared" si="4"/>
        <v>22126</v>
      </c>
      <c r="L21" s="36">
        <f t="shared" si="4"/>
        <v>21692</v>
      </c>
      <c r="M21" s="36">
        <f t="shared" si="4"/>
        <v>24638</v>
      </c>
      <c r="N21" s="36">
        <f t="shared" si="4"/>
        <v>21545</v>
      </c>
      <c r="O21" s="106">
        <f t="shared" si="4"/>
        <v>22556</v>
      </c>
      <c r="P21" s="107">
        <f t="shared" si="3"/>
        <v>23327.916666666668</v>
      </c>
    </row>
    <row r="22" spans="1:23" s="104" customFormat="1" ht="30" customHeight="1" thickBot="1">
      <c r="A22" s="105" t="s">
        <v>52</v>
      </c>
      <c r="B22" s="90">
        <f>IF(B18=0," --- ",ROUND(12*(1/B18*B20),))</f>
        <v>3454</v>
      </c>
      <c r="C22" s="90">
        <f t="shared" si="4"/>
        <v>3012</v>
      </c>
      <c r="D22" s="90">
        <f t="shared" si="4"/>
        <v>2922</v>
      </c>
      <c r="E22" s="90">
        <f t="shared" si="4"/>
        <v>3412</v>
      </c>
      <c r="F22" s="90" t="str">
        <f t="shared" si="4"/>
        <v xml:space="preserve"> --- </v>
      </c>
      <c r="G22" s="90">
        <f t="shared" si="4"/>
        <v>3148</v>
      </c>
      <c r="H22" s="90">
        <f t="shared" si="4"/>
        <v>3095</v>
      </c>
      <c r="I22" s="90">
        <f t="shared" si="4"/>
        <v>2918</v>
      </c>
      <c r="J22" s="90" t="str">
        <f t="shared" si="4"/>
        <v xml:space="preserve"> --- </v>
      </c>
      <c r="K22" s="90">
        <f t="shared" si="4"/>
        <v>2852</v>
      </c>
      <c r="L22" s="90">
        <f t="shared" si="4"/>
        <v>3161</v>
      </c>
      <c r="M22" s="90">
        <f t="shared" si="4"/>
        <v>3112</v>
      </c>
      <c r="N22" s="90">
        <f t="shared" si="4"/>
        <v>2630</v>
      </c>
      <c r="O22" s="109">
        <f t="shared" si="4"/>
        <v>3456</v>
      </c>
      <c r="P22" s="107">
        <f t="shared" si="3"/>
        <v>3097.6666666666665</v>
      </c>
    </row>
    <row r="23" spans="1:23" s="39" customFormat="1" ht="30" customHeight="1" thickBot="1">
      <c r="A23" s="105" t="s">
        <v>53</v>
      </c>
      <c r="B23" s="90">
        <f t="shared" ref="B23:P23" si="5">IF(B17=0," --- ",B21+B22)</f>
        <v>24900</v>
      </c>
      <c r="C23" s="90">
        <f t="shared" si="5"/>
        <v>25599</v>
      </c>
      <c r="D23" s="90">
        <f t="shared" si="5"/>
        <v>24759</v>
      </c>
      <c r="E23" s="90">
        <f t="shared" si="5"/>
        <v>27910</v>
      </c>
      <c r="F23" s="90" t="str">
        <f t="shared" si="5"/>
        <v xml:space="preserve"> --- </v>
      </c>
      <c r="G23" s="90">
        <f t="shared" si="5"/>
        <v>25059</v>
      </c>
      <c r="H23" s="90">
        <f t="shared" si="5"/>
        <v>35267</v>
      </c>
      <c r="I23" s="90">
        <f t="shared" si="5"/>
        <v>25845</v>
      </c>
      <c r="J23" s="90" t="str">
        <f t="shared" si="5"/>
        <v xml:space="preserve"> --- </v>
      </c>
      <c r="K23" s="90">
        <f t="shared" si="5"/>
        <v>24978</v>
      </c>
      <c r="L23" s="90">
        <f t="shared" si="5"/>
        <v>24853</v>
      </c>
      <c r="M23" s="90">
        <f t="shared" si="5"/>
        <v>27750</v>
      </c>
      <c r="N23" s="90">
        <f t="shared" si="5"/>
        <v>24175</v>
      </c>
      <c r="O23" s="109">
        <f t="shared" si="5"/>
        <v>26012</v>
      </c>
      <c r="P23" s="107">
        <f t="shared" si="5"/>
        <v>26425.583333333336</v>
      </c>
    </row>
    <row r="24" spans="1:23" s="29" customFormat="1" ht="30" customHeight="1" thickBot="1">
      <c r="A24" s="93">
        <v>2009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22"/>
      <c r="Q24" s="33"/>
      <c r="R24" s="33"/>
      <c r="S24" s="33"/>
      <c r="T24" s="34"/>
      <c r="U24" s="34"/>
      <c r="V24" s="34"/>
      <c r="W24" s="34"/>
    </row>
    <row r="25" spans="1:23" s="39" customFormat="1" ht="30" customHeight="1">
      <c r="A25" s="95" t="s">
        <v>16</v>
      </c>
      <c r="B25" s="113">
        <v>14.05</v>
      </c>
      <c r="C25" s="85">
        <v>0</v>
      </c>
      <c r="D25" s="85">
        <v>0</v>
      </c>
      <c r="E25" s="85">
        <v>12.54</v>
      </c>
      <c r="F25" s="85">
        <v>0</v>
      </c>
      <c r="G25" s="85">
        <v>12.83</v>
      </c>
      <c r="H25" s="85">
        <v>0</v>
      </c>
      <c r="I25" s="85">
        <v>0</v>
      </c>
      <c r="J25" s="85">
        <v>0</v>
      </c>
      <c r="K25" s="85">
        <v>0</v>
      </c>
      <c r="L25" s="85">
        <v>13.839777777777776</v>
      </c>
      <c r="M25" s="85">
        <v>12.51</v>
      </c>
      <c r="N25" s="85">
        <v>10.981698113207546</v>
      </c>
      <c r="O25" s="96">
        <v>13.7</v>
      </c>
      <c r="P25" s="114">
        <f t="shared" ref="P25:P30" si="6">SUM(B25:O25)/COUNTIF(B25:O25,"&gt;0")</f>
        <v>12.921639412997903</v>
      </c>
      <c r="R25" s="115"/>
      <c r="S25" s="115"/>
    </row>
    <row r="26" spans="1:23" s="35" customFormat="1" ht="30" customHeight="1">
      <c r="A26" s="97" t="s">
        <v>18</v>
      </c>
      <c r="B26" s="116">
        <v>51</v>
      </c>
      <c r="C26" s="59">
        <v>0</v>
      </c>
      <c r="D26" s="59">
        <v>0</v>
      </c>
      <c r="E26" s="59">
        <v>51</v>
      </c>
      <c r="F26" s="59">
        <v>0</v>
      </c>
      <c r="G26" s="59">
        <v>55</v>
      </c>
      <c r="H26" s="59">
        <v>0</v>
      </c>
      <c r="I26" s="59">
        <v>0</v>
      </c>
      <c r="J26" s="59">
        <v>0</v>
      </c>
      <c r="K26" s="59">
        <v>0</v>
      </c>
      <c r="L26" s="59">
        <v>51.82</v>
      </c>
      <c r="M26" s="59">
        <v>54</v>
      </c>
      <c r="N26" s="59">
        <v>60</v>
      </c>
      <c r="O26" s="98">
        <v>53.1</v>
      </c>
      <c r="P26" s="117">
        <f t="shared" si="6"/>
        <v>53.702857142857148</v>
      </c>
      <c r="R26" s="115"/>
      <c r="S26" s="115"/>
    </row>
    <row r="27" spans="1:23" s="39" customFormat="1" ht="30" customHeight="1">
      <c r="A27" s="99" t="s">
        <v>17</v>
      </c>
      <c r="B27" s="118">
        <v>24306.206999999999</v>
      </c>
      <c r="C27" s="60">
        <v>0</v>
      </c>
      <c r="D27" s="60">
        <v>0</v>
      </c>
      <c r="E27" s="60">
        <v>25080</v>
      </c>
      <c r="F27" s="60">
        <v>0</v>
      </c>
      <c r="G27" s="60">
        <v>23177</v>
      </c>
      <c r="H27" s="60">
        <v>0</v>
      </c>
      <c r="I27" s="60">
        <v>0</v>
      </c>
      <c r="J27" s="60">
        <v>0</v>
      </c>
      <c r="K27" s="60">
        <v>0</v>
      </c>
      <c r="L27" s="60">
        <v>23997</v>
      </c>
      <c r="M27" s="60">
        <v>24450</v>
      </c>
      <c r="N27" s="60">
        <v>22640</v>
      </c>
      <c r="O27" s="100">
        <v>24850</v>
      </c>
      <c r="P27" s="119">
        <f t="shared" si="6"/>
        <v>24071.458142857144</v>
      </c>
      <c r="R27" s="115"/>
      <c r="S27" s="115"/>
    </row>
    <row r="28" spans="1:23" s="104" customFormat="1" ht="30" customHeight="1" thickBot="1">
      <c r="A28" s="101" t="s">
        <v>19</v>
      </c>
      <c r="B28" s="120">
        <v>12204.563</v>
      </c>
      <c r="C28" s="89">
        <v>0</v>
      </c>
      <c r="D28" s="89">
        <v>0</v>
      </c>
      <c r="E28" s="89">
        <v>12800</v>
      </c>
      <c r="F28" s="89">
        <v>0</v>
      </c>
      <c r="G28" s="89">
        <v>11776</v>
      </c>
      <c r="H28" s="89">
        <v>0</v>
      </c>
      <c r="I28" s="89">
        <v>0</v>
      </c>
      <c r="J28" s="89">
        <v>0</v>
      </c>
      <c r="K28" s="89">
        <v>0</v>
      </c>
      <c r="L28" s="89">
        <v>12613</v>
      </c>
      <c r="M28" s="89">
        <v>12400</v>
      </c>
      <c r="N28" s="89">
        <v>11566</v>
      </c>
      <c r="O28" s="102">
        <v>12460</v>
      </c>
      <c r="P28" s="121">
        <f t="shared" si="6"/>
        <v>12259.937571428571</v>
      </c>
      <c r="R28" s="115"/>
      <c r="S28" s="115"/>
    </row>
    <row r="29" spans="1:23" s="104" customFormat="1" ht="30" customHeight="1" thickBot="1">
      <c r="A29" s="105" t="s">
        <v>51</v>
      </c>
      <c r="B29" s="36">
        <f>IF(B25=0," --- ",ROUND(12*(1/B25*B27),))</f>
        <v>20760</v>
      </c>
      <c r="C29" s="36" t="str">
        <f t="shared" ref="C29:O30" si="7">IF(C25=0," --- ",ROUND(12*(1/C25*C27),))</f>
        <v xml:space="preserve"> --- </v>
      </c>
      <c r="D29" s="36" t="str">
        <f t="shared" si="7"/>
        <v xml:space="preserve"> --- </v>
      </c>
      <c r="E29" s="36">
        <f t="shared" si="7"/>
        <v>24000</v>
      </c>
      <c r="F29" s="36" t="str">
        <f t="shared" si="7"/>
        <v xml:space="preserve"> --- </v>
      </c>
      <c r="G29" s="36">
        <f t="shared" si="7"/>
        <v>21678</v>
      </c>
      <c r="H29" s="36" t="str">
        <f t="shared" si="7"/>
        <v xml:space="preserve"> --- </v>
      </c>
      <c r="I29" s="36" t="str">
        <f t="shared" si="7"/>
        <v xml:space="preserve"> --- </v>
      </c>
      <c r="J29" s="36" t="str">
        <f t="shared" si="7"/>
        <v xml:space="preserve"> --- </v>
      </c>
      <c r="K29" s="36" t="str">
        <f t="shared" si="7"/>
        <v xml:space="preserve"> --- </v>
      </c>
      <c r="L29" s="36">
        <f t="shared" si="7"/>
        <v>20807</v>
      </c>
      <c r="M29" s="36">
        <f t="shared" si="7"/>
        <v>23453</v>
      </c>
      <c r="N29" s="36">
        <f t="shared" si="7"/>
        <v>24739</v>
      </c>
      <c r="O29" s="106">
        <f t="shared" si="7"/>
        <v>21766</v>
      </c>
      <c r="P29" s="107">
        <f t="shared" si="6"/>
        <v>22457.571428571428</v>
      </c>
    </row>
    <row r="30" spans="1:23" s="104" customFormat="1" ht="30" customHeight="1" thickBot="1">
      <c r="A30" s="105" t="s">
        <v>52</v>
      </c>
      <c r="B30" s="90">
        <f>IF(B26=0," --- ",ROUND(12*(1/B26*B28),))</f>
        <v>2872</v>
      </c>
      <c r="C30" s="90" t="str">
        <f t="shared" si="7"/>
        <v xml:space="preserve"> --- </v>
      </c>
      <c r="D30" s="90" t="str">
        <f t="shared" si="7"/>
        <v xml:space="preserve"> --- </v>
      </c>
      <c r="E30" s="90">
        <f t="shared" si="7"/>
        <v>3012</v>
      </c>
      <c r="F30" s="90" t="str">
        <f t="shared" si="7"/>
        <v xml:space="preserve"> --- </v>
      </c>
      <c r="G30" s="90">
        <f t="shared" si="7"/>
        <v>2569</v>
      </c>
      <c r="H30" s="90" t="str">
        <f t="shared" si="7"/>
        <v xml:space="preserve"> --- </v>
      </c>
      <c r="I30" s="90" t="str">
        <f t="shared" si="7"/>
        <v xml:space="preserve"> --- </v>
      </c>
      <c r="J30" s="90" t="str">
        <f t="shared" si="7"/>
        <v xml:space="preserve"> --- </v>
      </c>
      <c r="K30" s="90" t="str">
        <f t="shared" si="7"/>
        <v xml:space="preserve"> --- </v>
      </c>
      <c r="L30" s="90">
        <f t="shared" si="7"/>
        <v>2921</v>
      </c>
      <c r="M30" s="90">
        <f t="shared" si="7"/>
        <v>2756</v>
      </c>
      <c r="N30" s="90">
        <f t="shared" si="7"/>
        <v>2313</v>
      </c>
      <c r="O30" s="109">
        <f t="shared" si="7"/>
        <v>2816</v>
      </c>
      <c r="P30" s="107">
        <f t="shared" si="6"/>
        <v>2751.2857142857142</v>
      </c>
    </row>
    <row r="31" spans="1:23" s="39" customFormat="1" ht="30" customHeight="1" thickBot="1">
      <c r="A31" s="105" t="s">
        <v>53</v>
      </c>
      <c r="B31" s="90">
        <f t="shared" ref="B31:P31" si="8">IF(B25=0," --- ",B29+B30)</f>
        <v>23632</v>
      </c>
      <c r="C31" s="90" t="str">
        <f t="shared" si="8"/>
        <v xml:space="preserve"> --- </v>
      </c>
      <c r="D31" s="90" t="str">
        <f t="shared" si="8"/>
        <v xml:space="preserve"> --- </v>
      </c>
      <c r="E31" s="90">
        <f t="shared" si="8"/>
        <v>27012</v>
      </c>
      <c r="F31" s="90" t="str">
        <f t="shared" si="8"/>
        <v xml:space="preserve"> --- </v>
      </c>
      <c r="G31" s="90">
        <f t="shared" si="8"/>
        <v>24247</v>
      </c>
      <c r="H31" s="90" t="str">
        <f t="shared" si="8"/>
        <v xml:space="preserve"> --- </v>
      </c>
      <c r="I31" s="90" t="str">
        <f t="shared" si="8"/>
        <v xml:space="preserve"> --- </v>
      </c>
      <c r="J31" s="90" t="str">
        <f t="shared" si="8"/>
        <v xml:space="preserve"> --- </v>
      </c>
      <c r="K31" s="90" t="str">
        <f t="shared" si="8"/>
        <v xml:space="preserve"> --- </v>
      </c>
      <c r="L31" s="90">
        <f t="shared" si="8"/>
        <v>23728</v>
      </c>
      <c r="M31" s="90">
        <f t="shared" si="8"/>
        <v>26209</v>
      </c>
      <c r="N31" s="90">
        <f t="shared" si="8"/>
        <v>27052</v>
      </c>
      <c r="O31" s="109">
        <f t="shared" si="8"/>
        <v>24582</v>
      </c>
      <c r="P31" s="107">
        <f t="shared" si="8"/>
        <v>25208.857142857141</v>
      </c>
    </row>
    <row r="32" spans="1:23" s="39" customFormat="1" ht="15" customHeight="1" thickBot="1">
      <c r="C32" s="37"/>
      <c r="D32" s="37"/>
      <c r="E32" s="37"/>
      <c r="F32" s="37"/>
      <c r="G32" s="123"/>
      <c r="H32" s="123"/>
    </row>
    <row r="33" spans="1:17" s="49" customFormat="1" ht="30" customHeight="1" thickBot="1">
      <c r="A33" s="124" t="s">
        <v>54</v>
      </c>
      <c r="B33" s="125">
        <f>IF(OR(B15=" --- ",B23=" --- ")," --- ",B15/B23*100-100)</f>
        <v>-0.69879518072288249</v>
      </c>
      <c r="C33" s="53">
        <f t="shared" ref="C33:P33" si="9">IF(OR(C15=" --- ",C23=" --- ")," --- ",C15/C23*100-100)</f>
        <v>-2.9493339583577409</v>
      </c>
      <c r="D33" s="53">
        <f t="shared" si="9"/>
        <v>-0.71085261924956455</v>
      </c>
      <c r="E33" s="53">
        <f t="shared" si="9"/>
        <v>-1.5657470440702212</v>
      </c>
      <c r="F33" s="53" t="str">
        <f t="shared" si="9"/>
        <v xml:space="preserve"> --- </v>
      </c>
      <c r="G33" s="53">
        <f t="shared" si="9"/>
        <v>-0.85398459635260338</v>
      </c>
      <c r="H33" s="53">
        <f t="shared" si="9"/>
        <v>-2.6285195792100353</v>
      </c>
      <c r="I33" s="53">
        <f t="shared" si="9"/>
        <v>-2.2170632617527559</v>
      </c>
      <c r="J33" s="53" t="str">
        <f t="shared" si="9"/>
        <v xml:space="preserve"> --- </v>
      </c>
      <c r="K33" s="53">
        <f t="shared" si="9"/>
        <v>-1.369204900312269</v>
      </c>
      <c r="L33" s="53">
        <f t="shared" si="9"/>
        <v>1.9595219892970732</v>
      </c>
      <c r="M33" s="53">
        <f t="shared" si="9"/>
        <v>-2.3423423423423344</v>
      </c>
      <c r="N33" s="53">
        <f t="shared" si="9"/>
        <v>-2.5935884177869752</v>
      </c>
      <c r="O33" s="126">
        <f t="shared" si="9"/>
        <v>-1.3993541442411157</v>
      </c>
      <c r="P33" s="127">
        <f t="shared" si="9"/>
        <v>-1.4985478087837976</v>
      </c>
      <c r="Q33" s="128"/>
    </row>
    <row r="34" spans="1:17" s="49" customFormat="1" ht="30" customHeight="1" thickBot="1">
      <c r="A34" s="124" t="s">
        <v>45</v>
      </c>
      <c r="B34" s="129">
        <f>IF(OR(B23=" --- ",B31=" --- ")," --- ",B23/B31*100-100)</f>
        <v>5.3656059580230249</v>
      </c>
      <c r="C34" s="130" t="str">
        <f t="shared" ref="C34:P34" si="10">IF(OR(C23=" --- ",C31=" --- ")," --- ",C23/C31*100-100)</f>
        <v xml:space="preserve"> --- </v>
      </c>
      <c r="D34" s="130" t="str">
        <f t="shared" si="10"/>
        <v xml:space="preserve"> --- </v>
      </c>
      <c r="E34" s="130">
        <f t="shared" si="10"/>
        <v>3.3244483933066817</v>
      </c>
      <c r="F34" s="130" t="str">
        <f t="shared" si="10"/>
        <v xml:space="preserve"> --- </v>
      </c>
      <c r="G34" s="130">
        <f t="shared" si="10"/>
        <v>3.3488679011836524</v>
      </c>
      <c r="H34" s="130" t="str">
        <f t="shared" si="10"/>
        <v xml:space="preserve"> --- </v>
      </c>
      <c r="I34" s="130" t="str">
        <f t="shared" si="10"/>
        <v xml:space="preserve"> --- </v>
      </c>
      <c r="J34" s="130" t="str">
        <f t="shared" si="10"/>
        <v xml:space="preserve"> --- </v>
      </c>
      <c r="K34" s="130" t="str">
        <f t="shared" si="10"/>
        <v xml:space="preserve"> --- </v>
      </c>
      <c r="L34" s="130">
        <f t="shared" si="10"/>
        <v>4.7412339851652234</v>
      </c>
      <c r="M34" s="130">
        <f t="shared" si="10"/>
        <v>5.8796596588958039</v>
      </c>
      <c r="N34" s="130">
        <f t="shared" si="10"/>
        <v>-10.635073192370243</v>
      </c>
      <c r="O34" s="131">
        <f t="shared" si="10"/>
        <v>5.8172646652021882</v>
      </c>
      <c r="P34" s="132">
        <f t="shared" si="10"/>
        <v>4.826582115885202</v>
      </c>
      <c r="Q34" s="128"/>
    </row>
    <row r="35" spans="1:17" s="49" customFormat="1" ht="15" customHeight="1" thickBot="1">
      <c r="A35" s="50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</row>
    <row r="36" spans="1:17" s="49" customFormat="1" ht="30" customHeight="1" thickBot="1">
      <c r="A36" s="133" t="s">
        <v>55</v>
      </c>
      <c r="B36" s="134">
        <f>IF(OR(B15=" --- ",B23=" --- ")," --- ",B15-B23)</f>
        <v>-174</v>
      </c>
      <c r="C36" s="54">
        <f t="shared" ref="C36:P36" si="11">IF(OR(C15=" --- ",C23=" --- ")," --- ",C15-C23)</f>
        <v>-755</v>
      </c>
      <c r="D36" s="54">
        <f t="shared" si="11"/>
        <v>-176</v>
      </c>
      <c r="E36" s="54">
        <f t="shared" si="11"/>
        <v>-437</v>
      </c>
      <c r="F36" s="54" t="str">
        <f t="shared" si="11"/>
        <v xml:space="preserve"> --- </v>
      </c>
      <c r="G36" s="54">
        <f t="shared" si="11"/>
        <v>-214</v>
      </c>
      <c r="H36" s="54">
        <f t="shared" si="11"/>
        <v>-927</v>
      </c>
      <c r="I36" s="54">
        <f t="shared" si="11"/>
        <v>-573</v>
      </c>
      <c r="J36" s="54" t="str">
        <f t="shared" si="11"/>
        <v xml:space="preserve"> --- </v>
      </c>
      <c r="K36" s="54">
        <f t="shared" si="11"/>
        <v>-342</v>
      </c>
      <c r="L36" s="54">
        <f t="shared" si="11"/>
        <v>487</v>
      </c>
      <c r="M36" s="54">
        <f t="shared" si="11"/>
        <v>-650</v>
      </c>
      <c r="N36" s="54">
        <f t="shared" si="11"/>
        <v>-627</v>
      </c>
      <c r="O36" s="135">
        <f t="shared" si="11"/>
        <v>-364</v>
      </c>
      <c r="P36" s="136">
        <f t="shared" si="11"/>
        <v>-396.00000000000364</v>
      </c>
    </row>
    <row r="37" spans="1:17" s="49" customFormat="1" ht="30" customHeight="1" thickBot="1">
      <c r="A37" s="133" t="s">
        <v>46</v>
      </c>
      <c r="B37" s="137">
        <f>IF(OR(B23=" --- ",B31=" --- ")," --- ",B23-B31)</f>
        <v>1268</v>
      </c>
      <c r="C37" s="138" t="str">
        <f t="shared" ref="C37:P37" si="12">IF(OR(C23=" --- ",C31=" --- ")," --- ",C23-C31)</f>
        <v xml:space="preserve"> --- </v>
      </c>
      <c r="D37" s="138" t="str">
        <f t="shared" si="12"/>
        <v xml:space="preserve"> --- </v>
      </c>
      <c r="E37" s="138">
        <f t="shared" si="12"/>
        <v>898</v>
      </c>
      <c r="F37" s="138" t="str">
        <f t="shared" si="12"/>
        <v xml:space="preserve"> --- </v>
      </c>
      <c r="G37" s="138">
        <f t="shared" si="12"/>
        <v>812</v>
      </c>
      <c r="H37" s="138" t="str">
        <f t="shared" si="12"/>
        <v xml:space="preserve"> --- </v>
      </c>
      <c r="I37" s="138" t="str">
        <f t="shared" si="12"/>
        <v xml:space="preserve"> --- </v>
      </c>
      <c r="J37" s="138" t="str">
        <f t="shared" si="12"/>
        <v xml:space="preserve"> --- </v>
      </c>
      <c r="K37" s="138" t="str">
        <f t="shared" si="12"/>
        <v xml:space="preserve"> --- </v>
      </c>
      <c r="L37" s="138">
        <f t="shared" si="12"/>
        <v>1125</v>
      </c>
      <c r="M37" s="138">
        <f t="shared" si="12"/>
        <v>1541</v>
      </c>
      <c r="N37" s="138">
        <f t="shared" si="12"/>
        <v>-2877</v>
      </c>
      <c r="O37" s="139">
        <f t="shared" si="12"/>
        <v>1430</v>
      </c>
      <c r="P37" s="140">
        <f t="shared" si="12"/>
        <v>1216.7261904761945</v>
      </c>
    </row>
    <row r="38" spans="1:17" s="39" customFormat="1" ht="17.25" customHeight="1">
      <c r="A38" s="49"/>
      <c r="C38" s="38"/>
      <c r="F38" s="141"/>
      <c r="I38" s="37"/>
      <c r="Q38" s="145"/>
    </row>
    <row r="39" spans="1:17" s="39" customFormat="1" ht="21" customHeight="1">
      <c r="C39" s="38"/>
      <c r="P39" s="30" t="s">
        <v>27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30" t="s">
        <v>72</v>
      </c>
    </row>
    <row r="95" spans="1:16" ht="16.5" thickBot="1">
      <c r="A95" s="197" t="s">
        <v>57</v>
      </c>
      <c r="B95" s="199" t="s">
        <v>1</v>
      </c>
      <c r="C95" s="200"/>
      <c r="D95" s="200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P95" s="57"/>
    </row>
    <row r="96" spans="1:16" ht="114" customHeight="1" thickBot="1">
      <c r="A96" s="198"/>
      <c r="B96" s="31" t="s">
        <v>2</v>
      </c>
      <c r="C96" s="32" t="s">
        <v>3</v>
      </c>
      <c r="D96" s="32" t="s">
        <v>4</v>
      </c>
      <c r="E96" s="32" t="s">
        <v>5</v>
      </c>
      <c r="F96" s="32" t="s">
        <v>6</v>
      </c>
      <c r="G96" s="32" t="s">
        <v>7</v>
      </c>
      <c r="H96" s="32" t="s">
        <v>8</v>
      </c>
      <c r="I96" s="32" t="s">
        <v>9</v>
      </c>
      <c r="J96" s="32" t="s">
        <v>10</v>
      </c>
      <c r="K96" s="32" t="s">
        <v>11</v>
      </c>
      <c r="L96" s="32" t="s">
        <v>12</v>
      </c>
      <c r="M96" s="32" t="s">
        <v>13</v>
      </c>
      <c r="N96" s="32" t="s">
        <v>15</v>
      </c>
      <c r="O96" s="56" t="s">
        <v>14</v>
      </c>
      <c r="P96" s="58" t="s">
        <v>39</v>
      </c>
    </row>
    <row r="97" spans="1:16" ht="30" customHeight="1" thickBot="1">
      <c r="A97" s="124" t="s">
        <v>58</v>
      </c>
      <c r="B97" s="125">
        <f>IF(OR(B13=" --- ",B21=" --- ")," --- ",B13/B21*100-100)</f>
        <v>0.48493891634804243</v>
      </c>
      <c r="C97" s="53">
        <f t="shared" ref="C97:P97" si="13">IF(OR(C13=" --- ",C21=" --- ")," --- ",C13/C21*100-100)</f>
        <v>-2.7892150351972305</v>
      </c>
      <c r="D97" s="53">
        <f t="shared" si="13"/>
        <v>0</v>
      </c>
      <c r="E97" s="53">
        <f t="shared" si="13"/>
        <v>-0.39186872397746697</v>
      </c>
      <c r="F97" s="53" t="str">
        <f t="shared" si="13"/>
        <v xml:space="preserve"> --- </v>
      </c>
      <c r="G97" s="53">
        <f t="shared" si="13"/>
        <v>0.35142166035325317</v>
      </c>
      <c r="H97" s="53">
        <f t="shared" si="13"/>
        <v>-2.6855650876538562</v>
      </c>
      <c r="I97" s="53">
        <f t="shared" si="13"/>
        <v>-2.4992367078117468</v>
      </c>
      <c r="J97" s="53" t="str">
        <f t="shared" si="13"/>
        <v xml:space="preserve"> --- </v>
      </c>
      <c r="K97" s="53">
        <f t="shared" si="13"/>
        <v>-1.8168670342583368</v>
      </c>
      <c r="L97" s="53">
        <f t="shared" si="13"/>
        <v>2.3280472063433422</v>
      </c>
      <c r="M97" s="53">
        <f t="shared" si="13"/>
        <v>-3.5067781475769095</v>
      </c>
      <c r="N97" s="53">
        <f t="shared" si="13"/>
        <v>-3.4625203063355769</v>
      </c>
      <c r="O97" s="126">
        <f t="shared" si="13"/>
        <v>-0.15516935626884276</v>
      </c>
      <c r="P97" s="127">
        <f t="shared" si="13"/>
        <v>-1.2588636647793265</v>
      </c>
    </row>
    <row r="98" spans="1:16" ht="30" customHeight="1" thickBot="1">
      <c r="A98" s="124" t="s">
        <v>59</v>
      </c>
      <c r="B98" s="129">
        <f>IF(OR(B21=" --- ",B29=" --- ")," --- ",B21/B29*100-100)</f>
        <v>3.3044315992292894</v>
      </c>
      <c r="C98" s="130" t="str">
        <f t="shared" ref="C98:P98" si="14">IF(OR(C21=" --- ",C29=" --- ")," --- ",C21/C29*100-100)</f>
        <v xml:space="preserve"> --- </v>
      </c>
      <c r="D98" s="130" t="str">
        <f t="shared" si="14"/>
        <v xml:space="preserve"> --- </v>
      </c>
      <c r="E98" s="130">
        <f t="shared" si="14"/>
        <v>2.0750000000000028</v>
      </c>
      <c r="F98" s="130" t="str">
        <f t="shared" si="14"/>
        <v xml:space="preserve"> --- </v>
      </c>
      <c r="G98" s="130">
        <f t="shared" si="14"/>
        <v>1.0748224005904632</v>
      </c>
      <c r="H98" s="130" t="str">
        <f t="shared" si="14"/>
        <v xml:space="preserve"> --- </v>
      </c>
      <c r="I98" s="130" t="str">
        <f t="shared" si="14"/>
        <v xml:space="preserve"> --- </v>
      </c>
      <c r="J98" s="130" t="str">
        <f t="shared" si="14"/>
        <v xml:space="preserve"> --- </v>
      </c>
      <c r="K98" s="130" t="str">
        <f t="shared" si="14"/>
        <v xml:space="preserve"> --- </v>
      </c>
      <c r="L98" s="130">
        <f t="shared" si="14"/>
        <v>4.2533762676022491</v>
      </c>
      <c r="M98" s="130">
        <f t="shared" si="14"/>
        <v>5.0526585085063829</v>
      </c>
      <c r="N98" s="130">
        <f t="shared" si="14"/>
        <v>-12.910788633331975</v>
      </c>
      <c r="O98" s="131">
        <f t="shared" si="14"/>
        <v>3.6295139207938973</v>
      </c>
      <c r="P98" s="132">
        <f t="shared" si="14"/>
        <v>3.8755091611907488</v>
      </c>
    </row>
    <row r="99" spans="1:16" ht="15" customHeight="1" thickBot="1">
      <c r="A99" s="142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143"/>
    </row>
    <row r="100" spans="1:16" ht="30" customHeight="1" thickBot="1">
      <c r="A100" s="133" t="s">
        <v>60</v>
      </c>
      <c r="B100" s="134">
        <f>IF(OR(B13=" --- ",B21=" --- ")," --- ",B13-B21)</f>
        <v>104</v>
      </c>
      <c r="C100" s="54">
        <f t="shared" ref="C100:P100" si="15">IF(OR(C13=" --- ",C21=" --- ")," --- ",C13-C21)</f>
        <v>-630</v>
      </c>
      <c r="D100" s="54">
        <f t="shared" si="15"/>
        <v>0</v>
      </c>
      <c r="E100" s="54">
        <f t="shared" si="15"/>
        <v>-96</v>
      </c>
      <c r="F100" s="54" t="str">
        <f t="shared" si="15"/>
        <v xml:space="preserve"> --- </v>
      </c>
      <c r="G100" s="54">
        <f t="shared" si="15"/>
        <v>77</v>
      </c>
      <c r="H100" s="54">
        <f t="shared" si="15"/>
        <v>-864</v>
      </c>
      <c r="I100" s="54">
        <f t="shared" si="15"/>
        <v>-573</v>
      </c>
      <c r="J100" s="54" t="str">
        <f t="shared" si="15"/>
        <v xml:space="preserve"> --- </v>
      </c>
      <c r="K100" s="54">
        <f t="shared" si="15"/>
        <v>-402</v>
      </c>
      <c r="L100" s="54">
        <f t="shared" si="15"/>
        <v>505</v>
      </c>
      <c r="M100" s="54">
        <f t="shared" si="15"/>
        <v>-864</v>
      </c>
      <c r="N100" s="54">
        <f t="shared" si="15"/>
        <v>-746</v>
      </c>
      <c r="O100" s="135">
        <f t="shared" si="15"/>
        <v>-35</v>
      </c>
      <c r="P100" s="136">
        <f t="shared" si="15"/>
        <v>-293.66666666666788</v>
      </c>
    </row>
    <row r="101" spans="1:16" ht="30" customHeight="1" thickBot="1">
      <c r="A101" s="133" t="s">
        <v>61</v>
      </c>
      <c r="B101" s="137">
        <f>IF(OR(B21=" --- ",B29=" --- ")," --- ",B21-B29)</f>
        <v>686</v>
      </c>
      <c r="C101" s="138" t="str">
        <f t="shared" ref="C101:P101" si="16">IF(OR(C21=" --- ",C29=" --- ")," --- ",C21-C29)</f>
        <v xml:space="preserve"> --- </v>
      </c>
      <c r="D101" s="138" t="str">
        <f t="shared" si="16"/>
        <v xml:space="preserve"> --- </v>
      </c>
      <c r="E101" s="138">
        <f t="shared" si="16"/>
        <v>498</v>
      </c>
      <c r="F101" s="138" t="str">
        <f t="shared" si="16"/>
        <v xml:space="preserve"> --- </v>
      </c>
      <c r="G101" s="138">
        <f t="shared" si="16"/>
        <v>233</v>
      </c>
      <c r="H101" s="138" t="str">
        <f t="shared" si="16"/>
        <v xml:space="preserve"> --- </v>
      </c>
      <c r="I101" s="138" t="str">
        <f t="shared" si="16"/>
        <v xml:space="preserve"> --- </v>
      </c>
      <c r="J101" s="138" t="str">
        <f t="shared" si="16"/>
        <v xml:space="preserve"> --- </v>
      </c>
      <c r="K101" s="138" t="str">
        <f t="shared" si="16"/>
        <v xml:space="preserve"> --- </v>
      </c>
      <c r="L101" s="138">
        <f t="shared" si="16"/>
        <v>885</v>
      </c>
      <c r="M101" s="138">
        <f t="shared" si="16"/>
        <v>1185</v>
      </c>
      <c r="N101" s="138">
        <f t="shared" si="16"/>
        <v>-3194</v>
      </c>
      <c r="O101" s="139">
        <f t="shared" si="16"/>
        <v>790</v>
      </c>
      <c r="P101" s="140">
        <f t="shared" si="16"/>
        <v>870.34523809524035</v>
      </c>
    </row>
    <row r="103" spans="1:16">
      <c r="P103" s="30" t="s">
        <v>73</v>
      </c>
    </row>
    <row r="147" spans="1:16" ht="13.5" thickBot="1">
      <c r="P147" s="30" t="s">
        <v>74</v>
      </c>
    </row>
    <row r="148" spans="1:16" ht="16.5" thickBot="1">
      <c r="A148" s="197" t="s">
        <v>64</v>
      </c>
      <c r="B148" s="199" t="s">
        <v>1</v>
      </c>
      <c r="C148" s="200"/>
      <c r="D148" s="200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57"/>
    </row>
    <row r="149" spans="1:16" ht="114" customHeight="1" thickBot="1">
      <c r="A149" s="198"/>
      <c r="B149" s="31" t="s">
        <v>2</v>
      </c>
      <c r="C149" s="32" t="s">
        <v>3</v>
      </c>
      <c r="D149" s="32" t="s">
        <v>4</v>
      </c>
      <c r="E149" s="32" t="s">
        <v>5</v>
      </c>
      <c r="F149" s="32" t="s">
        <v>6</v>
      </c>
      <c r="G149" s="32" t="s">
        <v>7</v>
      </c>
      <c r="H149" s="32" t="s">
        <v>8</v>
      </c>
      <c r="I149" s="32" t="s">
        <v>9</v>
      </c>
      <c r="J149" s="32" t="s">
        <v>10</v>
      </c>
      <c r="K149" s="32" t="s">
        <v>11</v>
      </c>
      <c r="L149" s="32" t="s">
        <v>12</v>
      </c>
      <c r="M149" s="32" t="s">
        <v>13</v>
      </c>
      <c r="N149" s="32" t="s">
        <v>15</v>
      </c>
      <c r="O149" s="56" t="s">
        <v>14</v>
      </c>
      <c r="P149" s="58" t="s">
        <v>39</v>
      </c>
    </row>
    <row r="150" spans="1:16" ht="30" customHeight="1" thickBot="1">
      <c r="A150" s="124" t="s">
        <v>65</v>
      </c>
      <c r="B150" s="125">
        <f>IF(OR(B14=" --- ",B22=" --- ")," --- ",B14/B22*100-100)</f>
        <v>-8.0486392588303346</v>
      </c>
      <c r="C150" s="53">
        <f t="shared" ref="C150:P150" si="17">IF(OR(C14=" --- ",C22=" --- ")," --- ",C14/C22*100-100)</f>
        <v>-4.1500664010624178</v>
      </c>
      <c r="D150" s="53">
        <f t="shared" si="17"/>
        <v>-6.0232717316906275</v>
      </c>
      <c r="E150" s="53">
        <f t="shared" si="17"/>
        <v>-9.994138335287218</v>
      </c>
      <c r="F150" s="53" t="str">
        <f t="shared" si="17"/>
        <v xml:space="preserve"> --- </v>
      </c>
      <c r="G150" s="53">
        <f t="shared" si="17"/>
        <v>-9.2439644218551393</v>
      </c>
      <c r="H150" s="53">
        <f t="shared" si="17"/>
        <v>-2.0355411954765827</v>
      </c>
      <c r="I150" s="53">
        <f t="shared" si="17"/>
        <v>0</v>
      </c>
      <c r="J150" s="53" t="str">
        <f t="shared" si="17"/>
        <v xml:space="preserve"> --- </v>
      </c>
      <c r="K150" s="53">
        <f t="shared" si="17"/>
        <v>2.1037868162692774</v>
      </c>
      <c r="L150" s="53">
        <f t="shared" si="17"/>
        <v>-0.56944005061690461</v>
      </c>
      <c r="M150" s="53">
        <f t="shared" si="17"/>
        <v>6.8766066838046243</v>
      </c>
      <c r="N150" s="53">
        <f t="shared" si="17"/>
        <v>4.5247148288973307</v>
      </c>
      <c r="O150" s="126">
        <f t="shared" si="17"/>
        <v>-9.5196759259259238</v>
      </c>
      <c r="P150" s="127">
        <f t="shared" si="17"/>
        <v>-3.3035618207252639</v>
      </c>
    </row>
    <row r="151" spans="1:16" ht="30" customHeight="1" thickBot="1">
      <c r="A151" s="124" t="s">
        <v>66</v>
      </c>
      <c r="B151" s="129">
        <f>IF(OR(B22=" --- ",B30=" --- ")," --- ",B22/B30*100-100)</f>
        <v>20.264623955431759</v>
      </c>
      <c r="C151" s="130" t="str">
        <f t="shared" ref="C151:P151" si="18">IF(OR(C22=" --- ",C30=" --- ")," --- ",C22/C30*100-100)</f>
        <v xml:space="preserve"> --- </v>
      </c>
      <c r="D151" s="130" t="str">
        <f t="shared" si="18"/>
        <v xml:space="preserve"> --- </v>
      </c>
      <c r="E151" s="130">
        <f t="shared" si="18"/>
        <v>13.280212483399751</v>
      </c>
      <c r="F151" s="130" t="str">
        <f t="shared" si="18"/>
        <v xml:space="preserve"> --- </v>
      </c>
      <c r="G151" s="130">
        <f t="shared" si="18"/>
        <v>22.537952510704557</v>
      </c>
      <c r="H151" s="130" t="str">
        <f t="shared" si="18"/>
        <v xml:space="preserve"> --- </v>
      </c>
      <c r="I151" s="130" t="str">
        <f t="shared" si="18"/>
        <v xml:space="preserve"> --- </v>
      </c>
      <c r="J151" s="130" t="str">
        <f t="shared" si="18"/>
        <v xml:space="preserve"> --- </v>
      </c>
      <c r="K151" s="130" t="str">
        <f t="shared" si="18"/>
        <v xml:space="preserve"> --- </v>
      </c>
      <c r="L151" s="130">
        <f t="shared" si="18"/>
        <v>8.2163642588154744</v>
      </c>
      <c r="M151" s="130">
        <f t="shared" si="18"/>
        <v>12.917271407837447</v>
      </c>
      <c r="N151" s="130">
        <f t="shared" si="18"/>
        <v>13.705144833549497</v>
      </c>
      <c r="O151" s="131">
        <f t="shared" si="18"/>
        <v>22.727272727272734</v>
      </c>
      <c r="P151" s="132">
        <f t="shared" si="18"/>
        <v>12.589784862488543</v>
      </c>
    </row>
    <row r="152" spans="1:16" ht="15" customHeight="1" thickBot="1">
      <c r="A152" s="142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143"/>
    </row>
    <row r="153" spans="1:16" ht="30" customHeight="1" thickBot="1">
      <c r="A153" s="133" t="s">
        <v>67</v>
      </c>
      <c r="B153" s="134">
        <f>IF(OR(B14=" --- ",B22=" --- ")," --- ",B14-B22)</f>
        <v>-278</v>
      </c>
      <c r="C153" s="54">
        <f t="shared" ref="C153:P153" si="19">IF(OR(C14=" --- ",C22=" --- ")," --- ",C14-C22)</f>
        <v>-125</v>
      </c>
      <c r="D153" s="54">
        <f t="shared" si="19"/>
        <v>-176</v>
      </c>
      <c r="E153" s="54">
        <f t="shared" si="19"/>
        <v>-341</v>
      </c>
      <c r="F153" s="54" t="str">
        <f t="shared" si="19"/>
        <v xml:space="preserve"> --- </v>
      </c>
      <c r="G153" s="54">
        <f t="shared" si="19"/>
        <v>-291</v>
      </c>
      <c r="H153" s="54">
        <f t="shared" si="19"/>
        <v>-63</v>
      </c>
      <c r="I153" s="54">
        <f t="shared" si="19"/>
        <v>0</v>
      </c>
      <c r="J153" s="54" t="str">
        <f t="shared" si="19"/>
        <v xml:space="preserve"> --- </v>
      </c>
      <c r="K153" s="54">
        <f t="shared" si="19"/>
        <v>60</v>
      </c>
      <c r="L153" s="54">
        <f t="shared" si="19"/>
        <v>-18</v>
      </c>
      <c r="M153" s="54">
        <f t="shared" si="19"/>
        <v>214</v>
      </c>
      <c r="N153" s="54">
        <f t="shared" si="19"/>
        <v>119</v>
      </c>
      <c r="O153" s="135">
        <f t="shared" si="19"/>
        <v>-329</v>
      </c>
      <c r="P153" s="136">
        <f t="shared" si="19"/>
        <v>-102.33333333333303</v>
      </c>
    </row>
    <row r="154" spans="1:16" ht="30" customHeight="1" thickBot="1">
      <c r="A154" s="133" t="s">
        <v>68</v>
      </c>
      <c r="B154" s="137">
        <f>IF(OR(B22=" --- ",B30=" --- ")," --- ",B22-B30)</f>
        <v>582</v>
      </c>
      <c r="C154" s="138" t="str">
        <f t="shared" ref="C154:P154" si="20">IF(OR(C22=" --- ",C30=" --- ")," --- ",C22-C30)</f>
        <v xml:space="preserve"> --- </v>
      </c>
      <c r="D154" s="138" t="str">
        <f t="shared" si="20"/>
        <v xml:space="preserve"> --- </v>
      </c>
      <c r="E154" s="138">
        <f t="shared" si="20"/>
        <v>400</v>
      </c>
      <c r="F154" s="138" t="str">
        <f t="shared" si="20"/>
        <v xml:space="preserve"> --- </v>
      </c>
      <c r="G154" s="138">
        <f t="shared" si="20"/>
        <v>579</v>
      </c>
      <c r="H154" s="138" t="str">
        <f t="shared" si="20"/>
        <v xml:space="preserve"> --- </v>
      </c>
      <c r="I154" s="138" t="str">
        <f t="shared" si="20"/>
        <v xml:space="preserve"> --- </v>
      </c>
      <c r="J154" s="138" t="str">
        <f t="shared" si="20"/>
        <v xml:space="preserve"> --- </v>
      </c>
      <c r="K154" s="138" t="str">
        <f t="shared" si="20"/>
        <v xml:space="preserve"> --- </v>
      </c>
      <c r="L154" s="138">
        <f t="shared" si="20"/>
        <v>240</v>
      </c>
      <c r="M154" s="138">
        <f t="shared" si="20"/>
        <v>356</v>
      </c>
      <c r="N154" s="138">
        <f t="shared" si="20"/>
        <v>317</v>
      </c>
      <c r="O154" s="139">
        <f t="shared" si="20"/>
        <v>640</v>
      </c>
      <c r="P154" s="140">
        <f t="shared" si="20"/>
        <v>346.38095238095229</v>
      </c>
    </row>
    <row r="156" spans="1:16">
      <c r="P156" s="30" t="s">
        <v>75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39" priority="9" stopIfTrue="1">
      <formula>B9&gt;B17</formula>
    </cfRule>
    <cfRule type="expression" dxfId="38" priority="10" stopIfTrue="1">
      <formula>B9&lt;B17</formula>
    </cfRule>
  </conditionalFormatting>
  <conditionalFormatting sqref="C9:E9">
    <cfRule type="expression" dxfId="37" priority="7" stopIfTrue="1">
      <formula>C9&gt;C17</formula>
    </cfRule>
    <cfRule type="expression" dxfId="36" priority="8" stopIfTrue="1">
      <formula>C9&lt;C17</formula>
    </cfRule>
  </conditionalFormatting>
  <conditionalFormatting sqref="B10">
    <cfRule type="expression" dxfId="35" priority="5" stopIfTrue="1">
      <formula>B10&gt;B18</formula>
    </cfRule>
    <cfRule type="expression" dxfId="34" priority="6" stopIfTrue="1">
      <formula>B10&lt;B18</formula>
    </cfRule>
  </conditionalFormatting>
  <conditionalFormatting sqref="C9:O9">
    <cfRule type="expression" dxfId="33" priority="3" stopIfTrue="1">
      <formula>C9&gt;C17</formula>
    </cfRule>
    <cfRule type="expression" dxfId="32" priority="4" stopIfTrue="1">
      <formula>C9&lt;C17</formula>
    </cfRule>
  </conditionalFormatting>
  <conditionalFormatting sqref="C10:O10">
    <cfRule type="expression" dxfId="31" priority="1" stopIfTrue="1">
      <formula>C10&gt;C18</formula>
    </cfRule>
    <cfRule type="expression" dxfId="3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29" activeCellId="2" sqref="P13:P15 P21:P23 P29:P31"/>
    </sheetView>
  </sheetViews>
  <sheetFormatPr defaultRowHeight="12.75"/>
  <cols>
    <col min="1" max="1" width="48.85546875" style="27" customWidth="1"/>
    <col min="2" max="16" width="10.7109375" style="27" customWidth="1"/>
    <col min="17" max="18" width="9.28515625" style="27" bestFit="1" customWidth="1"/>
    <col min="19" max="16384" width="9.140625" style="27"/>
  </cols>
  <sheetData>
    <row r="1" spans="1:33" ht="14.25">
      <c r="P1" s="55" t="s">
        <v>38</v>
      </c>
    </row>
    <row r="2" spans="1:33" s="64" customFormat="1" ht="29.25" customHeight="1">
      <c r="A2" s="201" t="s">
        <v>49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</row>
    <row r="3" spans="1:33" ht="19.5" customHeight="1">
      <c r="A3" s="29"/>
      <c r="P3" s="28"/>
    </row>
    <row r="4" spans="1:33" s="47" customFormat="1" ht="29.25" customHeight="1">
      <c r="A4" s="9" t="s">
        <v>113</v>
      </c>
      <c r="B4" s="10"/>
      <c r="C4" s="10"/>
      <c r="D4" s="10"/>
      <c r="E4" s="10"/>
      <c r="F4" s="11"/>
      <c r="G4" s="10"/>
      <c r="H4" s="10"/>
      <c r="I4" s="10"/>
      <c r="J4" s="10"/>
      <c r="K4" s="10"/>
      <c r="L4" s="10"/>
      <c r="M4" s="10"/>
      <c r="N4" s="10"/>
      <c r="O4" s="10"/>
      <c r="P4" s="12" t="s">
        <v>0</v>
      </c>
    </row>
    <row r="5" spans="1:33" s="47" customFormat="1" ht="23.25" customHeight="1" thickBot="1">
      <c r="P5" s="48" t="s">
        <v>33</v>
      </c>
    </row>
    <row r="6" spans="1:33" ht="16.5" customHeight="1" thickBot="1">
      <c r="A6" s="197" t="s">
        <v>50</v>
      </c>
      <c r="B6" s="199" t="s">
        <v>1</v>
      </c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57"/>
    </row>
    <row r="7" spans="1:33" s="29" customFormat="1" ht="114" customHeight="1" thickBot="1">
      <c r="A7" s="198"/>
      <c r="B7" s="31" t="s">
        <v>2</v>
      </c>
      <c r="C7" s="32" t="s">
        <v>3</v>
      </c>
      <c r="D7" s="32" t="s">
        <v>4</v>
      </c>
      <c r="E7" s="32" t="s">
        <v>5</v>
      </c>
      <c r="F7" s="32" t="s">
        <v>6</v>
      </c>
      <c r="G7" s="32" t="s">
        <v>7</v>
      </c>
      <c r="H7" s="32" t="s">
        <v>8</v>
      </c>
      <c r="I7" s="32" t="s">
        <v>9</v>
      </c>
      <c r="J7" s="32" t="s">
        <v>10</v>
      </c>
      <c r="K7" s="32" t="s">
        <v>11</v>
      </c>
      <c r="L7" s="32" t="s">
        <v>12</v>
      </c>
      <c r="M7" s="32" t="s">
        <v>13</v>
      </c>
      <c r="N7" s="32" t="s">
        <v>15</v>
      </c>
      <c r="O7" s="56" t="s">
        <v>14</v>
      </c>
      <c r="P7" s="58" t="s">
        <v>39</v>
      </c>
      <c r="Q7" s="33"/>
      <c r="R7" s="33"/>
      <c r="S7" s="33"/>
      <c r="T7" s="34"/>
      <c r="U7" s="34"/>
      <c r="V7" s="34"/>
      <c r="W7" s="34"/>
    </row>
    <row r="8" spans="1:33" s="29" customFormat="1" ht="30" customHeight="1" thickBot="1">
      <c r="A8" s="93">
        <v>2011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4"/>
      <c r="Q8" s="33"/>
      <c r="R8" s="33"/>
      <c r="S8" s="33"/>
      <c r="T8" s="34"/>
      <c r="U8" s="34"/>
      <c r="V8" s="34"/>
      <c r="W8" s="34"/>
    </row>
    <row r="9" spans="1:33" s="39" customFormat="1" ht="30" customHeight="1">
      <c r="A9" s="95" t="s">
        <v>16</v>
      </c>
      <c r="B9" s="84">
        <v>13.9</v>
      </c>
      <c r="C9" s="85">
        <v>13.904109589041095</v>
      </c>
      <c r="D9" s="85">
        <v>13.19</v>
      </c>
      <c r="E9" s="85">
        <v>13.43</v>
      </c>
      <c r="F9" s="85">
        <v>13.98</v>
      </c>
      <c r="G9" s="85">
        <v>13.18</v>
      </c>
      <c r="H9" s="85">
        <v>12.69035532994924</v>
      </c>
      <c r="I9" s="85">
        <v>13.89</v>
      </c>
      <c r="J9" s="85">
        <v>14.28</v>
      </c>
      <c r="K9" s="85">
        <v>13.615</v>
      </c>
      <c r="L9" s="85">
        <v>13.339759999999998</v>
      </c>
      <c r="M9" s="85">
        <v>13.34</v>
      </c>
      <c r="N9" s="85">
        <v>13.4</v>
      </c>
      <c r="O9" s="96">
        <v>13.67</v>
      </c>
      <c r="P9" s="61">
        <f t="shared" ref="P9:P14" si="0">SUM(B9:O9)/COUNTIF(B9:O9,"&gt;0")</f>
        <v>13.557801779927882</v>
      </c>
    </row>
    <row r="10" spans="1:33" s="35" customFormat="1" ht="30" customHeight="1">
      <c r="A10" s="97" t="s">
        <v>18</v>
      </c>
      <c r="B10" s="86">
        <v>51</v>
      </c>
      <c r="C10" s="59">
        <v>57.12</v>
      </c>
      <c r="D10" s="59">
        <v>59.181700000000006</v>
      </c>
      <c r="E10" s="59">
        <v>51</v>
      </c>
      <c r="F10" s="59">
        <v>47.674999999999997</v>
      </c>
      <c r="G10" s="59">
        <v>55</v>
      </c>
      <c r="H10" s="59">
        <v>57.065735999999994</v>
      </c>
      <c r="I10" s="59">
        <v>60</v>
      </c>
      <c r="J10" s="59">
        <v>57</v>
      </c>
      <c r="K10" s="59">
        <v>52.3</v>
      </c>
      <c r="L10" s="59">
        <v>52.86</v>
      </c>
      <c r="M10" s="59">
        <v>54</v>
      </c>
      <c r="N10" s="59">
        <v>60</v>
      </c>
      <c r="O10" s="98">
        <v>53.1</v>
      </c>
      <c r="P10" s="62">
        <f t="shared" si="0"/>
        <v>54.807316857142858</v>
      </c>
    </row>
    <row r="11" spans="1:33" s="39" customFormat="1" ht="30" customHeight="1">
      <c r="A11" s="99" t="s">
        <v>17</v>
      </c>
      <c r="B11" s="87">
        <v>24962</v>
      </c>
      <c r="C11" s="60">
        <v>25440.799999999999</v>
      </c>
      <c r="D11" s="60">
        <v>24002</v>
      </c>
      <c r="E11" s="60">
        <v>25500</v>
      </c>
      <c r="F11" s="60">
        <v>24300</v>
      </c>
      <c r="G11" s="60">
        <v>24150</v>
      </c>
      <c r="H11" s="60">
        <v>24280</v>
      </c>
      <c r="I11" s="60">
        <v>24142</v>
      </c>
      <c r="J11" s="60">
        <v>24398</v>
      </c>
      <c r="K11" s="60">
        <v>24648</v>
      </c>
      <c r="L11" s="60">
        <v>24774</v>
      </c>
      <c r="M11" s="60">
        <v>24784</v>
      </c>
      <c r="N11" s="60">
        <v>23226</v>
      </c>
      <c r="O11" s="100">
        <v>25711</v>
      </c>
      <c r="P11" s="63">
        <f t="shared" si="0"/>
        <v>24594.12857142857</v>
      </c>
    </row>
    <row r="12" spans="1:33" s="104" customFormat="1" ht="30" customHeight="1" thickBot="1">
      <c r="A12" s="101" t="s">
        <v>19</v>
      </c>
      <c r="B12" s="88">
        <v>13500</v>
      </c>
      <c r="C12" s="89">
        <v>13740.212133072409</v>
      </c>
      <c r="D12" s="89">
        <v>13545</v>
      </c>
      <c r="E12" s="89">
        <v>13050</v>
      </c>
      <c r="F12" s="89">
        <v>13800</v>
      </c>
      <c r="G12" s="89">
        <v>13096</v>
      </c>
      <c r="H12" s="89">
        <v>14420</v>
      </c>
      <c r="I12" s="89">
        <v>14590</v>
      </c>
      <c r="J12" s="89">
        <v>14652</v>
      </c>
      <c r="K12" s="89">
        <v>12692</v>
      </c>
      <c r="L12" s="89">
        <v>13847</v>
      </c>
      <c r="M12" s="89">
        <v>14966</v>
      </c>
      <c r="N12" s="89">
        <v>13747</v>
      </c>
      <c r="O12" s="102">
        <v>13838</v>
      </c>
      <c r="P12" s="103">
        <f t="shared" si="0"/>
        <v>13820.2294380766</v>
      </c>
    </row>
    <row r="13" spans="1:33" s="39" customFormat="1" ht="30" customHeight="1" thickBot="1">
      <c r="A13" s="105" t="s">
        <v>51</v>
      </c>
      <c r="B13" s="36">
        <f>IF(B9=0," --- ",ROUND(12*(1/B9*B11),))</f>
        <v>21550</v>
      </c>
      <c r="C13" s="36">
        <f t="shared" ref="C13:O14" si="1">IF(C9=0," --- ",ROUND(12*(1/C9*C11),))</f>
        <v>21957</v>
      </c>
      <c r="D13" s="36">
        <f t="shared" si="1"/>
        <v>21837</v>
      </c>
      <c r="E13" s="36">
        <f t="shared" si="1"/>
        <v>22785</v>
      </c>
      <c r="F13" s="36">
        <f t="shared" si="1"/>
        <v>20858</v>
      </c>
      <c r="G13" s="36">
        <f t="shared" si="1"/>
        <v>21988</v>
      </c>
      <c r="H13" s="36">
        <f t="shared" si="1"/>
        <v>22959</v>
      </c>
      <c r="I13" s="36">
        <f t="shared" si="1"/>
        <v>20857</v>
      </c>
      <c r="J13" s="36">
        <f t="shared" si="1"/>
        <v>20503</v>
      </c>
      <c r="K13" s="36">
        <f>IF(K9=0," --- ",ROUND(12*(1/K9*K11)+Q38,))</f>
        <v>21724</v>
      </c>
      <c r="L13" s="36">
        <f t="shared" si="1"/>
        <v>22286</v>
      </c>
      <c r="M13" s="36">
        <f t="shared" si="1"/>
        <v>22294</v>
      </c>
      <c r="N13" s="36">
        <f t="shared" si="1"/>
        <v>20799</v>
      </c>
      <c r="O13" s="106">
        <f t="shared" si="1"/>
        <v>22570</v>
      </c>
      <c r="P13" s="107">
        <f t="shared" si="0"/>
        <v>21783.357142857141</v>
      </c>
      <c r="Q13" s="37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37"/>
    </row>
    <row r="14" spans="1:33" s="39" customFormat="1" ht="30" customHeight="1" thickBot="1">
      <c r="A14" s="105" t="s">
        <v>52</v>
      </c>
      <c r="B14" s="90">
        <f>IF(B10=0," --- ",ROUND(12*(1/B10*B12),))</f>
        <v>3176</v>
      </c>
      <c r="C14" s="90">
        <f t="shared" si="1"/>
        <v>2887</v>
      </c>
      <c r="D14" s="90">
        <f t="shared" si="1"/>
        <v>2746</v>
      </c>
      <c r="E14" s="90">
        <f t="shared" si="1"/>
        <v>3071</v>
      </c>
      <c r="F14" s="90">
        <f t="shared" si="1"/>
        <v>3474</v>
      </c>
      <c r="G14" s="90">
        <f t="shared" si="1"/>
        <v>2857</v>
      </c>
      <c r="H14" s="90">
        <f t="shared" si="1"/>
        <v>3032</v>
      </c>
      <c r="I14" s="90">
        <f t="shared" si="1"/>
        <v>2918</v>
      </c>
      <c r="J14" s="90">
        <f t="shared" si="1"/>
        <v>3085</v>
      </c>
      <c r="K14" s="90">
        <f t="shared" si="1"/>
        <v>2912</v>
      </c>
      <c r="L14" s="90">
        <f t="shared" si="1"/>
        <v>3143</v>
      </c>
      <c r="M14" s="90">
        <f t="shared" si="1"/>
        <v>3326</v>
      </c>
      <c r="N14" s="90">
        <f t="shared" si="1"/>
        <v>2749</v>
      </c>
      <c r="O14" s="109">
        <f t="shared" si="1"/>
        <v>3127</v>
      </c>
      <c r="P14" s="107">
        <f t="shared" si="0"/>
        <v>3035.9285714285716</v>
      </c>
      <c r="Q14" s="37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</row>
    <row r="15" spans="1:33" s="39" customFormat="1" ht="30" customHeight="1" thickBot="1">
      <c r="A15" s="105" t="s">
        <v>53</v>
      </c>
      <c r="B15" s="90">
        <f>IF(B9=0," --- ",B13+B14)</f>
        <v>24726</v>
      </c>
      <c r="C15" s="90">
        <f t="shared" ref="C15:P15" si="2">IF(C9=0," --- ",C13+C14)</f>
        <v>24844</v>
      </c>
      <c r="D15" s="90">
        <f t="shared" si="2"/>
        <v>24583</v>
      </c>
      <c r="E15" s="90">
        <f t="shared" si="2"/>
        <v>25856</v>
      </c>
      <c r="F15" s="90">
        <f t="shared" si="2"/>
        <v>24332</v>
      </c>
      <c r="G15" s="90">
        <f t="shared" si="2"/>
        <v>24845</v>
      </c>
      <c r="H15" s="90">
        <f t="shared" si="2"/>
        <v>25991</v>
      </c>
      <c r="I15" s="90">
        <f t="shared" si="2"/>
        <v>23775</v>
      </c>
      <c r="J15" s="90">
        <f t="shared" si="2"/>
        <v>23588</v>
      </c>
      <c r="K15" s="90">
        <f t="shared" si="2"/>
        <v>24636</v>
      </c>
      <c r="L15" s="90">
        <f t="shared" si="2"/>
        <v>25429</v>
      </c>
      <c r="M15" s="90">
        <f t="shared" si="2"/>
        <v>25620</v>
      </c>
      <c r="N15" s="90">
        <f t="shared" si="2"/>
        <v>23548</v>
      </c>
      <c r="O15" s="109">
        <f t="shared" si="2"/>
        <v>25697</v>
      </c>
      <c r="P15" s="107">
        <f t="shared" si="2"/>
        <v>24819.285714285714</v>
      </c>
      <c r="Q15" s="37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</row>
    <row r="16" spans="1:33" s="29" customFormat="1" ht="30" customHeight="1" thickBot="1">
      <c r="A16" s="93">
        <v>2010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2"/>
      <c r="Q16" s="33"/>
      <c r="R16" s="33"/>
      <c r="S16" s="33"/>
      <c r="T16" s="34"/>
      <c r="U16" s="34"/>
      <c r="V16" s="34"/>
      <c r="W16" s="34"/>
    </row>
    <row r="17" spans="1:23" s="39" customFormat="1" ht="30" customHeight="1">
      <c r="A17" s="95" t="s">
        <v>16</v>
      </c>
      <c r="B17" s="113">
        <v>13.9</v>
      </c>
      <c r="C17" s="85">
        <v>13.904109589041097</v>
      </c>
      <c r="D17" s="85">
        <v>13.19</v>
      </c>
      <c r="E17" s="85">
        <v>13.43</v>
      </c>
      <c r="F17" s="85">
        <v>13.77</v>
      </c>
      <c r="G17" s="85">
        <v>13.18</v>
      </c>
      <c r="H17" s="85">
        <v>12.69035532994924</v>
      </c>
      <c r="I17" s="85">
        <v>13.89</v>
      </c>
      <c r="J17" s="85">
        <v>14.28</v>
      </c>
      <c r="K17" s="85">
        <v>13.568</v>
      </c>
      <c r="L17" s="85">
        <v>13.839777777777776</v>
      </c>
      <c r="M17" s="85">
        <v>13.34</v>
      </c>
      <c r="N17" s="85">
        <v>13.2</v>
      </c>
      <c r="O17" s="96">
        <v>13.67</v>
      </c>
      <c r="P17" s="114">
        <f t="shared" ref="P17:P22" si="3">SUM(B17:O17)/COUNTIF(B17:O17,"&gt;0")</f>
        <v>13.56087447834058</v>
      </c>
      <c r="R17" s="115"/>
      <c r="S17" s="115"/>
    </row>
    <row r="18" spans="1:23" s="35" customFormat="1" ht="30" customHeight="1">
      <c r="A18" s="97" t="s">
        <v>18</v>
      </c>
      <c r="B18" s="116">
        <v>51</v>
      </c>
      <c r="C18" s="59">
        <v>57.12</v>
      </c>
      <c r="D18" s="59">
        <v>59.181700000000006</v>
      </c>
      <c r="E18" s="59">
        <v>51</v>
      </c>
      <c r="F18" s="59">
        <v>46.31</v>
      </c>
      <c r="G18" s="59">
        <v>55</v>
      </c>
      <c r="H18" s="59">
        <v>57.065735999999994</v>
      </c>
      <c r="I18" s="59">
        <v>60</v>
      </c>
      <c r="J18" s="59">
        <v>57</v>
      </c>
      <c r="K18" s="59">
        <v>55.4</v>
      </c>
      <c r="L18" s="59">
        <v>51.82</v>
      </c>
      <c r="M18" s="59">
        <v>54</v>
      </c>
      <c r="N18" s="59">
        <v>60</v>
      </c>
      <c r="O18" s="98">
        <v>53.1</v>
      </c>
      <c r="P18" s="117">
        <f t="shared" si="3"/>
        <v>54.856959714285722</v>
      </c>
      <c r="R18" s="115"/>
      <c r="S18" s="115"/>
    </row>
    <row r="19" spans="1:23" s="39" customFormat="1" ht="30" customHeight="1">
      <c r="A19" s="99" t="s">
        <v>17</v>
      </c>
      <c r="B19" s="118">
        <v>24842</v>
      </c>
      <c r="C19" s="60">
        <v>26171.25</v>
      </c>
      <c r="D19" s="60">
        <v>24002.36335323206</v>
      </c>
      <c r="E19" s="60">
        <v>25600</v>
      </c>
      <c r="F19" s="60">
        <v>24300</v>
      </c>
      <c r="G19" s="60">
        <v>24066</v>
      </c>
      <c r="H19" s="60">
        <v>24950</v>
      </c>
      <c r="I19" s="60">
        <v>24761</v>
      </c>
      <c r="J19" s="60">
        <v>24996</v>
      </c>
      <c r="K19" s="60">
        <v>25017</v>
      </c>
      <c r="L19" s="60">
        <v>25018</v>
      </c>
      <c r="M19" s="60">
        <v>25685</v>
      </c>
      <c r="N19" s="60">
        <v>23700</v>
      </c>
      <c r="O19" s="100">
        <v>25752</v>
      </c>
      <c r="P19" s="119">
        <f t="shared" si="3"/>
        <v>24918.615239516574</v>
      </c>
      <c r="R19" s="115"/>
      <c r="S19" s="115"/>
    </row>
    <row r="20" spans="1:23" s="104" customFormat="1" ht="30" customHeight="1" thickBot="1">
      <c r="A20" s="101" t="s">
        <v>19</v>
      </c>
      <c r="B20" s="120">
        <v>14681</v>
      </c>
      <c r="C20" s="89">
        <v>14335</v>
      </c>
      <c r="D20" s="89">
        <v>14410.364100000001</v>
      </c>
      <c r="E20" s="89">
        <v>14500</v>
      </c>
      <c r="F20" s="89">
        <v>14100</v>
      </c>
      <c r="G20" s="89">
        <v>14429</v>
      </c>
      <c r="H20" s="89">
        <v>14720</v>
      </c>
      <c r="I20" s="89">
        <v>14590</v>
      </c>
      <c r="J20" s="89">
        <v>15311</v>
      </c>
      <c r="K20" s="89">
        <v>13166</v>
      </c>
      <c r="L20" s="89">
        <v>13651</v>
      </c>
      <c r="M20" s="89">
        <v>14006</v>
      </c>
      <c r="N20" s="89">
        <v>13150</v>
      </c>
      <c r="O20" s="102">
        <v>15291</v>
      </c>
      <c r="P20" s="121">
        <f t="shared" si="3"/>
        <v>14310.026007142858</v>
      </c>
      <c r="R20" s="115"/>
      <c r="S20" s="115"/>
    </row>
    <row r="21" spans="1:23" s="104" customFormat="1" ht="30" customHeight="1" thickBot="1">
      <c r="A21" s="105" t="s">
        <v>51</v>
      </c>
      <c r="B21" s="36">
        <f>IF(B17=0," --- ",ROUND(12*(1/B17*B19),))</f>
        <v>21446</v>
      </c>
      <c r="C21" s="36">
        <f t="shared" ref="C21:O22" si="4">IF(C17=0," --- ",ROUND(12*(1/C17*C19),))</f>
        <v>22587</v>
      </c>
      <c r="D21" s="36">
        <f t="shared" si="4"/>
        <v>21837</v>
      </c>
      <c r="E21" s="36">
        <f t="shared" si="4"/>
        <v>22874</v>
      </c>
      <c r="F21" s="36">
        <f t="shared" si="4"/>
        <v>21176</v>
      </c>
      <c r="G21" s="36">
        <f t="shared" si="4"/>
        <v>21911</v>
      </c>
      <c r="H21" s="36">
        <f t="shared" si="4"/>
        <v>23593</v>
      </c>
      <c r="I21" s="36">
        <f t="shared" si="4"/>
        <v>21392</v>
      </c>
      <c r="J21" s="36">
        <f t="shared" si="4"/>
        <v>21005</v>
      </c>
      <c r="K21" s="36">
        <f t="shared" si="4"/>
        <v>22126</v>
      </c>
      <c r="L21" s="36">
        <f t="shared" si="4"/>
        <v>21692</v>
      </c>
      <c r="M21" s="36">
        <f t="shared" si="4"/>
        <v>23105</v>
      </c>
      <c r="N21" s="36">
        <f t="shared" si="4"/>
        <v>21545</v>
      </c>
      <c r="O21" s="106">
        <f t="shared" si="4"/>
        <v>22606</v>
      </c>
      <c r="P21" s="107">
        <f t="shared" si="3"/>
        <v>22063.928571428572</v>
      </c>
    </row>
    <row r="22" spans="1:23" s="104" customFormat="1" ht="30" customHeight="1" thickBot="1">
      <c r="A22" s="105" t="s">
        <v>52</v>
      </c>
      <c r="B22" s="90">
        <f>IF(B18=0," --- ",ROUND(12*(1/B18*B20),))</f>
        <v>3454</v>
      </c>
      <c r="C22" s="90">
        <f t="shared" si="4"/>
        <v>3012</v>
      </c>
      <c r="D22" s="90">
        <f t="shared" si="4"/>
        <v>2922</v>
      </c>
      <c r="E22" s="90">
        <f t="shared" si="4"/>
        <v>3412</v>
      </c>
      <c r="F22" s="90">
        <f t="shared" si="4"/>
        <v>3654</v>
      </c>
      <c r="G22" s="90">
        <f t="shared" si="4"/>
        <v>3148</v>
      </c>
      <c r="H22" s="90">
        <f t="shared" si="4"/>
        <v>3095</v>
      </c>
      <c r="I22" s="90">
        <f t="shared" si="4"/>
        <v>2918</v>
      </c>
      <c r="J22" s="90">
        <f t="shared" si="4"/>
        <v>3223</v>
      </c>
      <c r="K22" s="90">
        <f t="shared" si="4"/>
        <v>2852</v>
      </c>
      <c r="L22" s="90">
        <f t="shared" si="4"/>
        <v>3161</v>
      </c>
      <c r="M22" s="90">
        <f t="shared" si="4"/>
        <v>3112</v>
      </c>
      <c r="N22" s="90">
        <f t="shared" si="4"/>
        <v>2630</v>
      </c>
      <c r="O22" s="109">
        <f t="shared" si="4"/>
        <v>3456</v>
      </c>
      <c r="P22" s="107">
        <f t="shared" si="3"/>
        <v>3146.3571428571427</v>
      </c>
    </row>
    <row r="23" spans="1:23" s="39" customFormat="1" ht="30" customHeight="1" thickBot="1">
      <c r="A23" s="105" t="s">
        <v>53</v>
      </c>
      <c r="B23" s="90">
        <f t="shared" ref="B23:P23" si="5">IF(B17=0," --- ",B21+B22)</f>
        <v>24900</v>
      </c>
      <c r="C23" s="90">
        <f t="shared" si="5"/>
        <v>25599</v>
      </c>
      <c r="D23" s="90">
        <f t="shared" si="5"/>
        <v>24759</v>
      </c>
      <c r="E23" s="90">
        <f t="shared" si="5"/>
        <v>26286</v>
      </c>
      <c r="F23" s="90">
        <f t="shared" si="5"/>
        <v>24830</v>
      </c>
      <c r="G23" s="90">
        <f t="shared" si="5"/>
        <v>25059</v>
      </c>
      <c r="H23" s="90">
        <f t="shared" si="5"/>
        <v>26688</v>
      </c>
      <c r="I23" s="90">
        <f t="shared" si="5"/>
        <v>24310</v>
      </c>
      <c r="J23" s="90">
        <f t="shared" si="5"/>
        <v>24228</v>
      </c>
      <c r="K23" s="90">
        <f t="shared" si="5"/>
        <v>24978</v>
      </c>
      <c r="L23" s="90">
        <f t="shared" si="5"/>
        <v>24853</v>
      </c>
      <c r="M23" s="90">
        <f t="shared" si="5"/>
        <v>26217</v>
      </c>
      <c r="N23" s="90">
        <f t="shared" si="5"/>
        <v>24175</v>
      </c>
      <c r="O23" s="109">
        <f t="shared" si="5"/>
        <v>26062</v>
      </c>
      <c r="P23" s="107">
        <f t="shared" si="5"/>
        <v>25210.285714285714</v>
      </c>
    </row>
    <row r="24" spans="1:23" s="29" customFormat="1" ht="30" customHeight="1" thickBot="1">
      <c r="A24" s="93">
        <v>2009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22"/>
      <c r="Q24" s="33"/>
      <c r="R24" s="33"/>
      <c r="S24" s="33"/>
      <c r="T24" s="34"/>
      <c r="U24" s="34"/>
      <c r="V24" s="34"/>
      <c r="W24" s="34"/>
    </row>
    <row r="25" spans="1:23" s="39" customFormat="1" ht="30" customHeight="1">
      <c r="A25" s="95" t="s">
        <v>16</v>
      </c>
      <c r="B25" s="113">
        <v>14.05</v>
      </c>
      <c r="C25" s="85">
        <v>13.698630136986303</v>
      </c>
      <c r="D25" s="85">
        <v>13.49</v>
      </c>
      <c r="E25" s="85">
        <v>13.43</v>
      </c>
      <c r="F25" s="85">
        <v>13.3</v>
      </c>
      <c r="G25" s="85">
        <v>12.83</v>
      </c>
      <c r="H25" s="85">
        <v>12.5</v>
      </c>
      <c r="I25" s="85">
        <v>13.89</v>
      </c>
      <c r="J25" s="85">
        <v>14.28</v>
      </c>
      <c r="K25" s="85">
        <v>13.092000000000001</v>
      </c>
      <c r="L25" s="85">
        <v>13.839777777777776</v>
      </c>
      <c r="M25" s="85">
        <v>13.34</v>
      </c>
      <c r="N25" s="85">
        <v>0</v>
      </c>
      <c r="O25" s="96">
        <v>13.67</v>
      </c>
      <c r="P25" s="114">
        <f t="shared" ref="P25:P30" si="6">SUM(B25:O25)/COUNTIF(B25:O25,"&gt;0")</f>
        <v>13.493108301135699</v>
      </c>
      <c r="R25" s="115"/>
      <c r="S25" s="115"/>
    </row>
    <row r="26" spans="1:23" s="35" customFormat="1" ht="30" customHeight="1">
      <c r="A26" s="97" t="s">
        <v>18</v>
      </c>
      <c r="B26" s="116">
        <v>51</v>
      </c>
      <c r="C26" s="59">
        <v>56</v>
      </c>
      <c r="D26" s="59">
        <v>56.02</v>
      </c>
      <c r="E26" s="59">
        <v>51</v>
      </c>
      <c r="F26" s="59">
        <v>48</v>
      </c>
      <c r="G26" s="59">
        <v>55</v>
      </c>
      <c r="H26" s="59">
        <v>56.2224</v>
      </c>
      <c r="I26" s="59">
        <v>60</v>
      </c>
      <c r="J26" s="59">
        <v>57</v>
      </c>
      <c r="K26" s="59">
        <v>52.3</v>
      </c>
      <c r="L26" s="59">
        <v>51.82</v>
      </c>
      <c r="M26" s="59">
        <v>54</v>
      </c>
      <c r="N26" s="59">
        <v>0</v>
      </c>
      <c r="O26" s="98">
        <v>53.1</v>
      </c>
      <c r="P26" s="117">
        <f t="shared" si="6"/>
        <v>53.958646153846153</v>
      </c>
      <c r="R26" s="115"/>
      <c r="S26" s="115"/>
    </row>
    <row r="27" spans="1:23" s="39" customFormat="1" ht="30" customHeight="1">
      <c r="A27" s="99" t="s">
        <v>17</v>
      </c>
      <c r="B27" s="118">
        <v>24543.634000000002</v>
      </c>
      <c r="C27" s="60">
        <v>24925</v>
      </c>
      <c r="D27" s="60">
        <v>22995</v>
      </c>
      <c r="E27" s="60">
        <v>25080</v>
      </c>
      <c r="F27" s="60">
        <v>23450</v>
      </c>
      <c r="G27" s="60">
        <v>23177</v>
      </c>
      <c r="H27" s="60">
        <v>24530</v>
      </c>
      <c r="I27" s="60">
        <v>23966</v>
      </c>
      <c r="J27" s="60">
        <v>24039</v>
      </c>
      <c r="K27" s="60">
        <v>23752</v>
      </c>
      <c r="L27" s="60">
        <v>23997</v>
      </c>
      <c r="M27" s="60">
        <v>24450</v>
      </c>
      <c r="N27" s="60">
        <v>0</v>
      </c>
      <c r="O27" s="100">
        <v>24850</v>
      </c>
      <c r="P27" s="119">
        <f t="shared" si="6"/>
        <v>24134.971846153847</v>
      </c>
      <c r="R27" s="115"/>
      <c r="S27" s="115"/>
    </row>
    <row r="28" spans="1:23" s="104" customFormat="1" ht="30" customHeight="1" thickBot="1">
      <c r="A28" s="101" t="s">
        <v>19</v>
      </c>
      <c r="B28" s="120">
        <v>12463.389000000001</v>
      </c>
      <c r="C28" s="89">
        <v>12831</v>
      </c>
      <c r="D28" s="89">
        <v>12133</v>
      </c>
      <c r="E28" s="89">
        <v>12800</v>
      </c>
      <c r="F28" s="89">
        <v>12800</v>
      </c>
      <c r="G28" s="89">
        <v>11776</v>
      </c>
      <c r="H28" s="89">
        <v>12770</v>
      </c>
      <c r="I28" s="89">
        <v>13286</v>
      </c>
      <c r="J28" s="89">
        <v>12673</v>
      </c>
      <c r="K28" s="89">
        <v>11969</v>
      </c>
      <c r="L28" s="89">
        <v>12613</v>
      </c>
      <c r="M28" s="89">
        <v>12400</v>
      </c>
      <c r="N28" s="89">
        <v>0</v>
      </c>
      <c r="O28" s="102">
        <v>12460</v>
      </c>
      <c r="P28" s="121">
        <f t="shared" si="6"/>
        <v>12536.49146153846</v>
      </c>
      <c r="R28" s="115"/>
      <c r="S28" s="115"/>
    </row>
    <row r="29" spans="1:23" s="104" customFormat="1" ht="30" customHeight="1" thickBot="1">
      <c r="A29" s="105" t="s">
        <v>51</v>
      </c>
      <c r="B29" s="36">
        <f>IF(B25=0," --- ",ROUND(12*(1/B25*B27),))</f>
        <v>20963</v>
      </c>
      <c r="C29" s="36">
        <f t="shared" ref="C29:O30" si="7">IF(C25=0," --- ",ROUND(12*(1/C25*C27),))</f>
        <v>21834</v>
      </c>
      <c r="D29" s="36">
        <f t="shared" si="7"/>
        <v>20455</v>
      </c>
      <c r="E29" s="36">
        <f t="shared" si="7"/>
        <v>22410</v>
      </c>
      <c r="F29" s="36">
        <f t="shared" si="7"/>
        <v>21158</v>
      </c>
      <c r="G29" s="36">
        <f t="shared" si="7"/>
        <v>21678</v>
      </c>
      <c r="H29" s="36">
        <f t="shared" si="7"/>
        <v>23549</v>
      </c>
      <c r="I29" s="36">
        <f t="shared" si="7"/>
        <v>20705</v>
      </c>
      <c r="J29" s="36">
        <f t="shared" si="7"/>
        <v>20201</v>
      </c>
      <c r="K29" s="36">
        <f t="shared" si="7"/>
        <v>21771</v>
      </c>
      <c r="L29" s="36">
        <f t="shared" si="7"/>
        <v>20807</v>
      </c>
      <c r="M29" s="36">
        <f t="shared" si="7"/>
        <v>21994</v>
      </c>
      <c r="N29" s="36" t="str">
        <f t="shared" si="7"/>
        <v xml:space="preserve"> --- </v>
      </c>
      <c r="O29" s="106">
        <f t="shared" si="7"/>
        <v>21814</v>
      </c>
      <c r="P29" s="107">
        <f t="shared" si="6"/>
        <v>21487.615384615383</v>
      </c>
    </row>
    <row r="30" spans="1:23" s="104" customFormat="1" ht="30" customHeight="1" thickBot="1">
      <c r="A30" s="105" t="s">
        <v>52</v>
      </c>
      <c r="B30" s="90">
        <f>IF(B26=0," --- ",ROUND(12*(1/B26*B28),))</f>
        <v>2933</v>
      </c>
      <c r="C30" s="90">
        <f t="shared" si="7"/>
        <v>2750</v>
      </c>
      <c r="D30" s="90">
        <f t="shared" si="7"/>
        <v>2599</v>
      </c>
      <c r="E30" s="90">
        <f t="shared" si="7"/>
        <v>3012</v>
      </c>
      <c r="F30" s="90">
        <f t="shared" si="7"/>
        <v>3200</v>
      </c>
      <c r="G30" s="90">
        <f t="shared" si="7"/>
        <v>2569</v>
      </c>
      <c r="H30" s="90">
        <f t="shared" si="7"/>
        <v>2726</v>
      </c>
      <c r="I30" s="90">
        <f t="shared" si="7"/>
        <v>2657</v>
      </c>
      <c r="J30" s="90">
        <f t="shared" si="7"/>
        <v>2668</v>
      </c>
      <c r="K30" s="90">
        <f t="shared" si="7"/>
        <v>2746</v>
      </c>
      <c r="L30" s="90">
        <f t="shared" si="7"/>
        <v>2921</v>
      </c>
      <c r="M30" s="90">
        <f t="shared" si="7"/>
        <v>2756</v>
      </c>
      <c r="N30" s="90" t="str">
        <f t="shared" si="7"/>
        <v xml:space="preserve"> --- </v>
      </c>
      <c r="O30" s="109">
        <f t="shared" si="7"/>
        <v>2816</v>
      </c>
      <c r="P30" s="107">
        <f t="shared" si="6"/>
        <v>2796.3846153846152</v>
      </c>
    </row>
    <row r="31" spans="1:23" s="39" customFormat="1" ht="30" customHeight="1" thickBot="1">
      <c r="A31" s="105" t="s">
        <v>53</v>
      </c>
      <c r="B31" s="90">
        <f t="shared" ref="B31:P31" si="8">IF(B25=0," --- ",B29+B30)</f>
        <v>23896</v>
      </c>
      <c r="C31" s="90">
        <f t="shared" si="8"/>
        <v>24584</v>
      </c>
      <c r="D31" s="90">
        <f t="shared" si="8"/>
        <v>23054</v>
      </c>
      <c r="E31" s="90">
        <f t="shared" si="8"/>
        <v>25422</v>
      </c>
      <c r="F31" s="90">
        <f t="shared" si="8"/>
        <v>24358</v>
      </c>
      <c r="G31" s="90">
        <f t="shared" si="8"/>
        <v>24247</v>
      </c>
      <c r="H31" s="90">
        <f t="shared" si="8"/>
        <v>26275</v>
      </c>
      <c r="I31" s="90">
        <f t="shared" si="8"/>
        <v>23362</v>
      </c>
      <c r="J31" s="90">
        <f t="shared" si="8"/>
        <v>22869</v>
      </c>
      <c r="K31" s="90">
        <f t="shared" si="8"/>
        <v>24517</v>
      </c>
      <c r="L31" s="90">
        <f t="shared" si="8"/>
        <v>23728</v>
      </c>
      <c r="M31" s="90">
        <f t="shared" si="8"/>
        <v>24750</v>
      </c>
      <c r="N31" s="90" t="str">
        <f t="shared" si="8"/>
        <v xml:space="preserve"> --- </v>
      </c>
      <c r="O31" s="109">
        <f t="shared" si="8"/>
        <v>24630</v>
      </c>
      <c r="P31" s="107">
        <f t="shared" si="8"/>
        <v>24284</v>
      </c>
    </row>
    <row r="32" spans="1:23" s="39" customFormat="1" ht="15" customHeight="1" thickBot="1">
      <c r="C32" s="37"/>
      <c r="D32" s="37"/>
      <c r="E32" s="37"/>
      <c r="F32" s="37"/>
      <c r="G32" s="123"/>
      <c r="H32" s="123"/>
    </row>
    <row r="33" spans="1:17" s="49" customFormat="1" ht="30" customHeight="1" thickBot="1">
      <c r="A33" s="124" t="s">
        <v>54</v>
      </c>
      <c r="B33" s="125">
        <f>IF(OR(B15=" --- ",B23=" --- ")," --- ",B15/B23*100-100)</f>
        <v>-0.69879518072288249</v>
      </c>
      <c r="C33" s="53">
        <f t="shared" ref="C33:P33" si="9">IF(OR(C15=" --- ",C23=" --- ")," --- ",C15/C23*100-100)</f>
        <v>-2.9493339583577409</v>
      </c>
      <c r="D33" s="53">
        <f t="shared" si="9"/>
        <v>-0.71085261924956455</v>
      </c>
      <c r="E33" s="53">
        <f t="shared" si="9"/>
        <v>-1.6358517842197386</v>
      </c>
      <c r="F33" s="53">
        <f t="shared" si="9"/>
        <v>-2.005638340716871</v>
      </c>
      <c r="G33" s="53">
        <f t="shared" si="9"/>
        <v>-0.85398459635260338</v>
      </c>
      <c r="H33" s="53">
        <f t="shared" si="9"/>
        <v>-2.611660671462829</v>
      </c>
      <c r="I33" s="53">
        <f t="shared" si="9"/>
        <v>-2.2007404360345504</v>
      </c>
      <c r="J33" s="53">
        <f t="shared" si="9"/>
        <v>-2.6415717351824384</v>
      </c>
      <c r="K33" s="53">
        <f t="shared" si="9"/>
        <v>-1.369204900312269</v>
      </c>
      <c r="L33" s="53">
        <f t="shared" si="9"/>
        <v>2.3176276505854503</v>
      </c>
      <c r="M33" s="53">
        <f t="shared" si="9"/>
        <v>-2.2771484151504779</v>
      </c>
      <c r="N33" s="53">
        <f t="shared" si="9"/>
        <v>-2.5935884177869752</v>
      </c>
      <c r="O33" s="126">
        <f t="shared" si="9"/>
        <v>-1.4005064845368764</v>
      </c>
      <c r="P33" s="127">
        <f t="shared" si="9"/>
        <v>-1.5509542590325935</v>
      </c>
      <c r="Q33" s="128"/>
    </row>
    <row r="34" spans="1:17" s="49" customFormat="1" ht="30" customHeight="1" thickBot="1">
      <c r="A34" s="124" t="s">
        <v>45</v>
      </c>
      <c r="B34" s="129">
        <f>IF(OR(B23=" --- ",B31=" --- ")," --- ",B23/B31*100-100)</f>
        <v>4.2015400066956801</v>
      </c>
      <c r="C34" s="130">
        <f t="shared" ref="C34:P34" si="10">IF(OR(C23=" --- ",C31=" --- ")," --- ",C23/C31*100-100)</f>
        <v>4.1287015945330268</v>
      </c>
      <c r="D34" s="130">
        <f t="shared" si="10"/>
        <v>7.3956797085104427</v>
      </c>
      <c r="E34" s="130">
        <f t="shared" si="10"/>
        <v>3.3986311069152748</v>
      </c>
      <c r="F34" s="130">
        <f t="shared" si="10"/>
        <v>1.9377617209951552</v>
      </c>
      <c r="G34" s="130">
        <f t="shared" si="10"/>
        <v>3.3488679011836524</v>
      </c>
      <c r="H34" s="130">
        <f t="shared" si="10"/>
        <v>1.5718363463368235</v>
      </c>
      <c r="I34" s="130">
        <f t="shared" si="10"/>
        <v>4.0578717575550058</v>
      </c>
      <c r="J34" s="130">
        <f t="shared" si="10"/>
        <v>5.9425423061786802</v>
      </c>
      <c r="K34" s="130">
        <f t="shared" si="10"/>
        <v>1.8803279357180571</v>
      </c>
      <c r="L34" s="130">
        <f t="shared" si="10"/>
        <v>4.7412339851652234</v>
      </c>
      <c r="M34" s="130">
        <f t="shared" si="10"/>
        <v>5.9272727272727366</v>
      </c>
      <c r="N34" s="130" t="str">
        <f t="shared" si="10"/>
        <v xml:space="preserve"> --- </v>
      </c>
      <c r="O34" s="131">
        <f t="shared" si="10"/>
        <v>5.8140479090539969</v>
      </c>
      <c r="P34" s="132">
        <f t="shared" si="10"/>
        <v>3.8143868978986859</v>
      </c>
      <c r="Q34" s="128"/>
    </row>
    <row r="35" spans="1:17" s="49" customFormat="1" ht="15" customHeight="1" thickBot="1">
      <c r="A35" s="50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</row>
    <row r="36" spans="1:17" s="49" customFormat="1" ht="30" customHeight="1" thickBot="1">
      <c r="A36" s="133" t="s">
        <v>55</v>
      </c>
      <c r="B36" s="134">
        <f>IF(OR(B15=" --- ",B23=" --- ")," --- ",B15-B23)</f>
        <v>-174</v>
      </c>
      <c r="C36" s="54">
        <f t="shared" ref="C36:P36" si="11">IF(OR(C15=" --- ",C23=" --- ")," --- ",C15-C23)</f>
        <v>-755</v>
      </c>
      <c r="D36" s="54">
        <f t="shared" si="11"/>
        <v>-176</v>
      </c>
      <c r="E36" s="54">
        <f t="shared" si="11"/>
        <v>-430</v>
      </c>
      <c r="F36" s="54">
        <f t="shared" si="11"/>
        <v>-498</v>
      </c>
      <c r="G36" s="54">
        <f t="shared" si="11"/>
        <v>-214</v>
      </c>
      <c r="H36" s="54">
        <f t="shared" si="11"/>
        <v>-697</v>
      </c>
      <c r="I36" s="54">
        <f t="shared" si="11"/>
        <v>-535</v>
      </c>
      <c r="J36" s="54">
        <f t="shared" si="11"/>
        <v>-640</v>
      </c>
      <c r="K36" s="54">
        <f t="shared" si="11"/>
        <v>-342</v>
      </c>
      <c r="L36" s="54">
        <f t="shared" si="11"/>
        <v>576</v>
      </c>
      <c r="M36" s="54">
        <f t="shared" si="11"/>
        <v>-597</v>
      </c>
      <c r="N36" s="54">
        <f t="shared" si="11"/>
        <v>-627</v>
      </c>
      <c r="O36" s="135">
        <f t="shared" si="11"/>
        <v>-365</v>
      </c>
      <c r="P36" s="136">
        <f t="shared" si="11"/>
        <v>-391</v>
      </c>
    </row>
    <row r="37" spans="1:17" s="49" customFormat="1" ht="30" customHeight="1" thickBot="1">
      <c r="A37" s="133" t="s">
        <v>46</v>
      </c>
      <c r="B37" s="137">
        <f>IF(OR(B23=" --- ",B31=" --- ")," --- ",B23-B31)</f>
        <v>1004</v>
      </c>
      <c r="C37" s="138">
        <f t="shared" ref="C37:P37" si="12">IF(OR(C23=" --- ",C31=" --- ")," --- ",C23-C31)</f>
        <v>1015</v>
      </c>
      <c r="D37" s="138">
        <f t="shared" si="12"/>
        <v>1705</v>
      </c>
      <c r="E37" s="138">
        <f t="shared" si="12"/>
        <v>864</v>
      </c>
      <c r="F37" s="138">
        <f t="shared" si="12"/>
        <v>472</v>
      </c>
      <c r="G37" s="138">
        <f t="shared" si="12"/>
        <v>812</v>
      </c>
      <c r="H37" s="138">
        <f t="shared" si="12"/>
        <v>413</v>
      </c>
      <c r="I37" s="138">
        <f t="shared" si="12"/>
        <v>948</v>
      </c>
      <c r="J37" s="138">
        <f t="shared" si="12"/>
        <v>1359</v>
      </c>
      <c r="K37" s="138">
        <f t="shared" si="12"/>
        <v>461</v>
      </c>
      <c r="L37" s="138">
        <f t="shared" si="12"/>
        <v>1125</v>
      </c>
      <c r="M37" s="138">
        <f t="shared" si="12"/>
        <v>1467</v>
      </c>
      <c r="N37" s="138" t="str">
        <f t="shared" si="12"/>
        <v xml:space="preserve"> --- </v>
      </c>
      <c r="O37" s="139">
        <f t="shared" si="12"/>
        <v>1432</v>
      </c>
      <c r="P37" s="140">
        <f t="shared" si="12"/>
        <v>926.28571428571377</v>
      </c>
    </row>
    <row r="38" spans="1:17" s="39" customFormat="1" ht="17.25" customHeight="1">
      <c r="A38" s="49"/>
      <c r="C38" s="38"/>
      <c r="F38" s="141"/>
      <c r="I38" s="37"/>
      <c r="Q38" s="145"/>
    </row>
    <row r="39" spans="1:17" s="39" customFormat="1" ht="21" customHeight="1">
      <c r="C39" s="38"/>
      <c r="P39" s="30" t="s">
        <v>28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30" t="s">
        <v>76</v>
      </c>
    </row>
    <row r="95" spans="1:16" ht="16.5" thickBot="1">
      <c r="A95" s="197" t="s">
        <v>57</v>
      </c>
      <c r="B95" s="199" t="s">
        <v>1</v>
      </c>
      <c r="C95" s="200"/>
      <c r="D95" s="200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P95" s="57"/>
    </row>
    <row r="96" spans="1:16" ht="114" customHeight="1" thickBot="1">
      <c r="A96" s="198"/>
      <c r="B96" s="31" t="s">
        <v>2</v>
      </c>
      <c r="C96" s="32" t="s">
        <v>3</v>
      </c>
      <c r="D96" s="32" t="s">
        <v>4</v>
      </c>
      <c r="E96" s="32" t="s">
        <v>5</v>
      </c>
      <c r="F96" s="32" t="s">
        <v>6</v>
      </c>
      <c r="G96" s="32" t="s">
        <v>7</v>
      </c>
      <c r="H96" s="32" t="s">
        <v>8</v>
      </c>
      <c r="I96" s="32" t="s">
        <v>9</v>
      </c>
      <c r="J96" s="32" t="s">
        <v>10</v>
      </c>
      <c r="K96" s="32" t="s">
        <v>11</v>
      </c>
      <c r="L96" s="32" t="s">
        <v>12</v>
      </c>
      <c r="M96" s="32" t="s">
        <v>13</v>
      </c>
      <c r="N96" s="32" t="s">
        <v>15</v>
      </c>
      <c r="O96" s="56" t="s">
        <v>14</v>
      </c>
      <c r="P96" s="58" t="s">
        <v>39</v>
      </c>
    </row>
    <row r="97" spans="1:16" ht="30" customHeight="1" thickBot="1">
      <c r="A97" s="124" t="s">
        <v>58</v>
      </c>
      <c r="B97" s="125">
        <f>IF(OR(B13=" --- ",B21=" --- ")," --- ",B13/B21*100-100)</f>
        <v>0.48493891634804243</v>
      </c>
      <c r="C97" s="53">
        <f t="shared" ref="C97:P97" si="13">IF(OR(C13=" --- ",C21=" --- ")," --- ",C13/C21*100-100)</f>
        <v>-2.7892150351972305</v>
      </c>
      <c r="D97" s="53">
        <f t="shared" si="13"/>
        <v>0</v>
      </c>
      <c r="E97" s="53">
        <f t="shared" si="13"/>
        <v>-0.38908804756492543</v>
      </c>
      <c r="F97" s="53">
        <f t="shared" si="13"/>
        <v>-1.5017000377786189</v>
      </c>
      <c r="G97" s="53">
        <f t="shared" si="13"/>
        <v>0.35142166035325317</v>
      </c>
      <c r="H97" s="53">
        <f t="shared" si="13"/>
        <v>-2.6872377400076317</v>
      </c>
      <c r="I97" s="53">
        <f t="shared" si="13"/>
        <v>-2.5009349289453979</v>
      </c>
      <c r="J97" s="53">
        <f t="shared" si="13"/>
        <v>-2.3899071649607322</v>
      </c>
      <c r="K97" s="53">
        <f t="shared" si="13"/>
        <v>-1.8168670342583368</v>
      </c>
      <c r="L97" s="53">
        <f t="shared" si="13"/>
        <v>2.7383367139959489</v>
      </c>
      <c r="M97" s="53">
        <f t="shared" si="13"/>
        <v>-3.5100627569790106</v>
      </c>
      <c r="N97" s="53">
        <f t="shared" si="13"/>
        <v>-3.4625203063355769</v>
      </c>
      <c r="O97" s="126">
        <f t="shared" si="13"/>
        <v>-0.15924975670176877</v>
      </c>
      <c r="P97" s="127">
        <f t="shared" si="13"/>
        <v>-1.2716295181210597</v>
      </c>
    </row>
    <row r="98" spans="1:16" ht="30" customHeight="1" thickBot="1">
      <c r="A98" s="124" t="s">
        <v>59</v>
      </c>
      <c r="B98" s="129">
        <f>IF(OR(B21=" --- ",B29=" --- ")," --- ",B21/B29*100-100)</f>
        <v>2.3040595334637288</v>
      </c>
      <c r="C98" s="130">
        <f t="shared" ref="C98:P98" si="14">IF(OR(C21=" --- ",C29=" --- ")," --- ",C21/C29*100-100)</f>
        <v>3.4487496564990465</v>
      </c>
      <c r="D98" s="130">
        <f t="shared" si="14"/>
        <v>6.7562943045710142</v>
      </c>
      <c r="E98" s="130">
        <f t="shared" si="14"/>
        <v>2.0705042391789448</v>
      </c>
      <c r="F98" s="130">
        <f t="shared" si="14"/>
        <v>8.5074203610929544E-2</v>
      </c>
      <c r="G98" s="130">
        <f t="shared" si="14"/>
        <v>1.0748224005904632</v>
      </c>
      <c r="H98" s="130">
        <f t="shared" si="14"/>
        <v>0.18684445199370714</v>
      </c>
      <c r="I98" s="130">
        <f t="shared" si="14"/>
        <v>3.3180391209852758</v>
      </c>
      <c r="J98" s="130">
        <f t="shared" si="14"/>
        <v>3.9800009900500015</v>
      </c>
      <c r="K98" s="130">
        <f t="shared" si="14"/>
        <v>1.6306095264342559</v>
      </c>
      <c r="L98" s="130">
        <f t="shared" si="14"/>
        <v>4.2533762676022491</v>
      </c>
      <c r="M98" s="130">
        <f t="shared" si="14"/>
        <v>5.0513776484495878</v>
      </c>
      <c r="N98" s="130" t="str">
        <f t="shared" si="14"/>
        <v xml:space="preserve"> --- </v>
      </c>
      <c r="O98" s="131">
        <f t="shared" si="14"/>
        <v>3.6306958833776548</v>
      </c>
      <c r="P98" s="132">
        <f t="shared" si="14"/>
        <v>2.6820714001881072</v>
      </c>
    </row>
    <row r="99" spans="1:16" ht="15" customHeight="1" thickBot="1">
      <c r="A99" s="142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143"/>
    </row>
    <row r="100" spans="1:16" ht="30" customHeight="1" thickBot="1">
      <c r="A100" s="133" t="s">
        <v>60</v>
      </c>
      <c r="B100" s="134">
        <f>IF(OR(B13=" --- ",B21=" --- ")," --- ",B13-B21)</f>
        <v>104</v>
      </c>
      <c r="C100" s="54">
        <f t="shared" ref="C100:P100" si="15">IF(OR(C13=" --- ",C21=" --- ")," --- ",C13-C21)</f>
        <v>-630</v>
      </c>
      <c r="D100" s="54">
        <f t="shared" si="15"/>
        <v>0</v>
      </c>
      <c r="E100" s="54">
        <f t="shared" si="15"/>
        <v>-89</v>
      </c>
      <c r="F100" s="54">
        <f t="shared" si="15"/>
        <v>-318</v>
      </c>
      <c r="G100" s="54">
        <f t="shared" si="15"/>
        <v>77</v>
      </c>
      <c r="H100" s="54">
        <f t="shared" si="15"/>
        <v>-634</v>
      </c>
      <c r="I100" s="54">
        <f t="shared" si="15"/>
        <v>-535</v>
      </c>
      <c r="J100" s="54">
        <f t="shared" si="15"/>
        <v>-502</v>
      </c>
      <c r="K100" s="54">
        <f t="shared" si="15"/>
        <v>-402</v>
      </c>
      <c r="L100" s="54">
        <f t="shared" si="15"/>
        <v>594</v>
      </c>
      <c r="M100" s="54">
        <f t="shared" si="15"/>
        <v>-811</v>
      </c>
      <c r="N100" s="54">
        <f t="shared" si="15"/>
        <v>-746</v>
      </c>
      <c r="O100" s="135">
        <f t="shared" si="15"/>
        <v>-36</v>
      </c>
      <c r="P100" s="136">
        <f t="shared" si="15"/>
        <v>-280.57142857143117</v>
      </c>
    </row>
    <row r="101" spans="1:16" ht="30" customHeight="1" thickBot="1">
      <c r="A101" s="133" t="s">
        <v>61</v>
      </c>
      <c r="B101" s="137">
        <f>IF(OR(B21=" --- ",B29=" --- ")," --- ",B21-B29)</f>
        <v>483</v>
      </c>
      <c r="C101" s="138">
        <f t="shared" ref="C101:P101" si="16">IF(OR(C21=" --- ",C29=" --- ")," --- ",C21-C29)</f>
        <v>753</v>
      </c>
      <c r="D101" s="138">
        <f t="shared" si="16"/>
        <v>1382</v>
      </c>
      <c r="E101" s="138">
        <f t="shared" si="16"/>
        <v>464</v>
      </c>
      <c r="F101" s="138">
        <f t="shared" si="16"/>
        <v>18</v>
      </c>
      <c r="G101" s="138">
        <f t="shared" si="16"/>
        <v>233</v>
      </c>
      <c r="H101" s="138">
        <f t="shared" si="16"/>
        <v>44</v>
      </c>
      <c r="I101" s="138">
        <f t="shared" si="16"/>
        <v>687</v>
      </c>
      <c r="J101" s="138">
        <f t="shared" si="16"/>
        <v>804</v>
      </c>
      <c r="K101" s="138">
        <f t="shared" si="16"/>
        <v>355</v>
      </c>
      <c r="L101" s="138">
        <f t="shared" si="16"/>
        <v>885</v>
      </c>
      <c r="M101" s="138">
        <f t="shared" si="16"/>
        <v>1111</v>
      </c>
      <c r="N101" s="138" t="str">
        <f t="shared" si="16"/>
        <v xml:space="preserve"> --- </v>
      </c>
      <c r="O101" s="139">
        <f t="shared" si="16"/>
        <v>792</v>
      </c>
      <c r="P101" s="140">
        <f t="shared" si="16"/>
        <v>576.31318681318953</v>
      </c>
    </row>
    <row r="103" spans="1:16">
      <c r="P103" s="30" t="s">
        <v>77</v>
      </c>
    </row>
    <row r="147" spans="1:16" ht="13.5" thickBot="1">
      <c r="P147" s="30" t="s">
        <v>78</v>
      </c>
    </row>
    <row r="148" spans="1:16" ht="16.5" thickBot="1">
      <c r="A148" s="197" t="s">
        <v>64</v>
      </c>
      <c r="B148" s="199" t="s">
        <v>1</v>
      </c>
      <c r="C148" s="200"/>
      <c r="D148" s="200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57"/>
    </row>
    <row r="149" spans="1:16" ht="114" customHeight="1" thickBot="1">
      <c r="A149" s="198"/>
      <c r="B149" s="31" t="s">
        <v>2</v>
      </c>
      <c r="C149" s="32" t="s">
        <v>3</v>
      </c>
      <c r="D149" s="32" t="s">
        <v>4</v>
      </c>
      <c r="E149" s="32" t="s">
        <v>5</v>
      </c>
      <c r="F149" s="32" t="s">
        <v>6</v>
      </c>
      <c r="G149" s="32" t="s">
        <v>7</v>
      </c>
      <c r="H149" s="32" t="s">
        <v>8</v>
      </c>
      <c r="I149" s="32" t="s">
        <v>9</v>
      </c>
      <c r="J149" s="32" t="s">
        <v>10</v>
      </c>
      <c r="K149" s="32" t="s">
        <v>11</v>
      </c>
      <c r="L149" s="32" t="s">
        <v>12</v>
      </c>
      <c r="M149" s="32" t="s">
        <v>13</v>
      </c>
      <c r="N149" s="32" t="s">
        <v>15</v>
      </c>
      <c r="O149" s="56" t="s">
        <v>14</v>
      </c>
      <c r="P149" s="58" t="s">
        <v>39</v>
      </c>
    </row>
    <row r="150" spans="1:16" ht="30" customHeight="1" thickBot="1">
      <c r="A150" s="124" t="s">
        <v>65</v>
      </c>
      <c r="B150" s="125">
        <f>IF(OR(B14=" --- ",B22=" --- ")," --- ",B14/B22*100-100)</f>
        <v>-8.0486392588303346</v>
      </c>
      <c r="C150" s="53">
        <f t="shared" ref="C150:P150" si="17">IF(OR(C14=" --- ",C22=" --- ")," --- ",C14/C22*100-100)</f>
        <v>-4.1500664010624178</v>
      </c>
      <c r="D150" s="53">
        <f t="shared" si="17"/>
        <v>-6.0232717316906275</v>
      </c>
      <c r="E150" s="53">
        <f t="shared" si="17"/>
        <v>-9.994138335287218</v>
      </c>
      <c r="F150" s="53">
        <f t="shared" si="17"/>
        <v>-4.926108374384242</v>
      </c>
      <c r="G150" s="53">
        <f t="shared" si="17"/>
        <v>-9.2439644218551393</v>
      </c>
      <c r="H150" s="53">
        <f t="shared" si="17"/>
        <v>-2.0355411954765827</v>
      </c>
      <c r="I150" s="53">
        <f t="shared" si="17"/>
        <v>0</v>
      </c>
      <c r="J150" s="53">
        <f t="shared" si="17"/>
        <v>-4.2817251008377326</v>
      </c>
      <c r="K150" s="53">
        <f t="shared" si="17"/>
        <v>2.1037868162692774</v>
      </c>
      <c r="L150" s="53">
        <f t="shared" si="17"/>
        <v>-0.56944005061690461</v>
      </c>
      <c r="M150" s="53">
        <f t="shared" si="17"/>
        <v>6.8766066838046243</v>
      </c>
      <c r="N150" s="53">
        <f t="shared" si="17"/>
        <v>4.5247148288973307</v>
      </c>
      <c r="O150" s="126">
        <f t="shared" si="17"/>
        <v>-9.5196759259259238</v>
      </c>
      <c r="P150" s="127">
        <f t="shared" si="17"/>
        <v>-3.5097278031283281</v>
      </c>
    </row>
    <row r="151" spans="1:16" ht="30" customHeight="1" thickBot="1">
      <c r="A151" s="124" t="s">
        <v>66</v>
      </c>
      <c r="B151" s="129">
        <f>IF(OR(B22=" --- ",B30=" --- ")," --- ",B22/B30*100-100)</f>
        <v>17.763382202523005</v>
      </c>
      <c r="C151" s="130">
        <f t="shared" ref="C151:P151" si="18">IF(OR(C22=" --- ",C30=" --- ")," --- ",C22/C30*100-100)</f>
        <v>9.5272727272727167</v>
      </c>
      <c r="D151" s="130">
        <f t="shared" si="18"/>
        <v>12.427856868026169</v>
      </c>
      <c r="E151" s="130">
        <f t="shared" si="18"/>
        <v>13.280212483399751</v>
      </c>
      <c r="F151" s="130">
        <f t="shared" si="18"/>
        <v>14.1875</v>
      </c>
      <c r="G151" s="130">
        <f t="shared" si="18"/>
        <v>22.537952510704557</v>
      </c>
      <c r="H151" s="130">
        <f t="shared" si="18"/>
        <v>13.536316947909029</v>
      </c>
      <c r="I151" s="130">
        <f t="shared" si="18"/>
        <v>9.8231087692886661</v>
      </c>
      <c r="J151" s="130">
        <f t="shared" si="18"/>
        <v>20.802098950524737</v>
      </c>
      <c r="K151" s="130">
        <f t="shared" si="18"/>
        <v>3.8601602330662814</v>
      </c>
      <c r="L151" s="130">
        <f t="shared" si="18"/>
        <v>8.2163642588154744</v>
      </c>
      <c r="M151" s="130">
        <f t="shared" si="18"/>
        <v>12.917271407837447</v>
      </c>
      <c r="N151" s="130" t="str">
        <f t="shared" si="18"/>
        <v xml:space="preserve"> --- </v>
      </c>
      <c r="O151" s="131">
        <f t="shared" si="18"/>
        <v>22.727272727272734</v>
      </c>
      <c r="P151" s="132">
        <f t="shared" si="18"/>
        <v>12.515178546867816</v>
      </c>
    </row>
    <row r="152" spans="1:16" ht="15" customHeight="1" thickBot="1">
      <c r="A152" s="142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143"/>
    </row>
    <row r="153" spans="1:16" ht="30" customHeight="1" thickBot="1">
      <c r="A153" s="133" t="s">
        <v>67</v>
      </c>
      <c r="B153" s="134">
        <f>IF(OR(B14=" --- ",B22=" --- ")," --- ",B14-B22)</f>
        <v>-278</v>
      </c>
      <c r="C153" s="54">
        <f t="shared" ref="C153:P153" si="19">IF(OR(C14=" --- ",C22=" --- ")," --- ",C14-C22)</f>
        <v>-125</v>
      </c>
      <c r="D153" s="54">
        <f t="shared" si="19"/>
        <v>-176</v>
      </c>
      <c r="E153" s="54">
        <f t="shared" si="19"/>
        <v>-341</v>
      </c>
      <c r="F153" s="54">
        <f t="shared" si="19"/>
        <v>-180</v>
      </c>
      <c r="G153" s="54">
        <f t="shared" si="19"/>
        <v>-291</v>
      </c>
      <c r="H153" s="54">
        <f t="shared" si="19"/>
        <v>-63</v>
      </c>
      <c r="I153" s="54">
        <f t="shared" si="19"/>
        <v>0</v>
      </c>
      <c r="J153" s="54">
        <f t="shared" si="19"/>
        <v>-138</v>
      </c>
      <c r="K153" s="54">
        <f t="shared" si="19"/>
        <v>60</v>
      </c>
      <c r="L153" s="54">
        <f t="shared" si="19"/>
        <v>-18</v>
      </c>
      <c r="M153" s="54">
        <f t="shared" si="19"/>
        <v>214</v>
      </c>
      <c r="N153" s="54">
        <f t="shared" si="19"/>
        <v>119</v>
      </c>
      <c r="O153" s="135">
        <f t="shared" si="19"/>
        <v>-329</v>
      </c>
      <c r="P153" s="136">
        <f t="shared" si="19"/>
        <v>-110.4285714285711</v>
      </c>
    </row>
    <row r="154" spans="1:16" ht="30" customHeight="1" thickBot="1">
      <c r="A154" s="133" t="s">
        <v>68</v>
      </c>
      <c r="B154" s="137">
        <f>IF(OR(B22=" --- ",B30=" --- ")," --- ",B22-B30)</f>
        <v>521</v>
      </c>
      <c r="C154" s="138">
        <f t="shared" ref="C154:P154" si="20">IF(OR(C22=" --- ",C30=" --- ")," --- ",C22-C30)</f>
        <v>262</v>
      </c>
      <c r="D154" s="138">
        <f t="shared" si="20"/>
        <v>323</v>
      </c>
      <c r="E154" s="138">
        <f t="shared" si="20"/>
        <v>400</v>
      </c>
      <c r="F154" s="138">
        <f t="shared" si="20"/>
        <v>454</v>
      </c>
      <c r="G154" s="138">
        <f t="shared" si="20"/>
        <v>579</v>
      </c>
      <c r="H154" s="138">
        <f t="shared" si="20"/>
        <v>369</v>
      </c>
      <c r="I154" s="138">
        <f t="shared" si="20"/>
        <v>261</v>
      </c>
      <c r="J154" s="138">
        <f t="shared" si="20"/>
        <v>555</v>
      </c>
      <c r="K154" s="138">
        <f t="shared" si="20"/>
        <v>106</v>
      </c>
      <c r="L154" s="138">
        <f t="shared" si="20"/>
        <v>240</v>
      </c>
      <c r="M154" s="138">
        <f t="shared" si="20"/>
        <v>356</v>
      </c>
      <c r="N154" s="138" t="str">
        <f t="shared" si="20"/>
        <v xml:space="preserve"> --- </v>
      </c>
      <c r="O154" s="139">
        <f t="shared" si="20"/>
        <v>640</v>
      </c>
      <c r="P154" s="140">
        <f t="shared" si="20"/>
        <v>349.97252747252742</v>
      </c>
    </row>
    <row r="156" spans="1:16">
      <c r="P156" s="30" t="s">
        <v>79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9" priority="9" stopIfTrue="1">
      <formula>B9&gt;B17</formula>
    </cfRule>
    <cfRule type="expression" dxfId="28" priority="10" stopIfTrue="1">
      <formula>B9&lt;B17</formula>
    </cfRule>
  </conditionalFormatting>
  <conditionalFormatting sqref="C9:E9">
    <cfRule type="expression" dxfId="27" priority="7" stopIfTrue="1">
      <formula>C9&gt;C17</formula>
    </cfRule>
    <cfRule type="expression" dxfId="26" priority="8" stopIfTrue="1">
      <formula>C9&lt;C17</formula>
    </cfRule>
  </conditionalFormatting>
  <conditionalFormatting sqref="B10">
    <cfRule type="expression" dxfId="25" priority="5" stopIfTrue="1">
      <formula>B10&gt;B18</formula>
    </cfRule>
    <cfRule type="expression" dxfId="24" priority="6" stopIfTrue="1">
      <formula>B10&lt;B18</formula>
    </cfRule>
  </conditionalFormatting>
  <conditionalFormatting sqref="C9:O9">
    <cfRule type="expression" dxfId="23" priority="3" stopIfTrue="1">
      <formula>C9&gt;C17</formula>
    </cfRule>
    <cfRule type="expression" dxfId="22" priority="4" stopIfTrue="1">
      <formula>C9&lt;C17</formula>
    </cfRule>
  </conditionalFormatting>
  <conditionalFormatting sqref="C10:O10">
    <cfRule type="expression" dxfId="21" priority="1" stopIfTrue="1">
      <formula>C10&gt;C18</formula>
    </cfRule>
    <cfRule type="expression" dxfId="2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29" activeCellId="2" sqref="P13:P15 P21:P23 P29:P31"/>
    </sheetView>
  </sheetViews>
  <sheetFormatPr defaultRowHeight="12.75"/>
  <cols>
    <col min="1" max="1" width="48.85546875" style="27" customWidth="1"/>
    <col min="2" max="16" width="10.7109375" style="27" customWidth="1"/>
    <col min="17" max="18" width="9.28515625" style="27" bestFit="1" customWidth="1"/>
    <col min="19" max="16384" width="9.140625" style="27"/>
  </cols>
  <sheetData>
    <row r="1" spans="1:33" ht="14.25">
      <c r="P1" s="55" t="s">
        <v>38</v>
      </c>
    </row>
    <row r="2" spans="1:33" s="64" customFormat="1" ht="29.25" customHeight="1">
      <c r="A2" s="201" t="s">
        <v>49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</row>
    <row r="3" spans="1:33" ht="19.5" customHeight="1">
      <c r="A3" s="29"/>
      <c r="P3" s="28"/>
    </row>
    <row r="4" spans="1:33" s="45" customFormat="1" ht="29.25" customHeight="1">
      <c r="A4" s="13" t="s">
        <v>114</v>
      </c>
      <c r="B4" s="14"/>
      <c r="C4" s="14"/>
      <c r="D4" s="14"/>
      <c r="E4" s="14"/>
      <c r="F4" s="15"/>
      <c r="G4" s="14"/>
      <c r="H4" s="14"/>
      <c r="I4" s="14"/>
      <c r="J4" s="14"/>
      <c r="K4" s="14"/>
      <c r="L4" s="14"/>
      <c r="M4" s="14"/>
      <c r="N4" s="14"/>
      <c r="O4" s="14"/>
      <c r="P4" s="16" t="s">
        <v>0</v>
      </c>
    </row>
    <row r="5" spans="1:33" s="45" customFormat="1" ht="23.25" customHeight="1" thickBot="1">
      <c r="P5" s="46" t="s">
        <v>34</v>
      </c>
    </row>
    <row r="6" spans="1:33" ht="16.5" customHeight="1" thickBot="1">
      <c r="A6" s="197" t="s">
        <v>50</v>
      </c>
      <c r="B6" s="199" t="s">
        <v>1</v>
      </c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57"/>
    </row>
    <row r="7" spans="1:33" s="29" customFormat="1" ht="114" customHeight="1" thickBot="1">
      <c r="A7" s="198"/>
      <c r="B7" s="31" t="s">
        <v>2</v>
      </c>
      <c r="C7" s="32" t="s">
        <v>3</v>
      </c>
      <c r="D7" s="32" t="s">
        <v>4</v>
      </c>
      <c r="E7" s="32" t="s">
        <v>5</v>
      </c>
      <c r="F7" s="32" t="s">
        <v>6</v>
      </c>
      <c r="G7" s="32" t="s">
        <v>7</v>
      </c>
      <c r="H7" s="32" t="s">
        <v>8</v>
      </c>
      <c r="I7" s="32" t="s">
        <v>9</v>
      </c>
      <c r="J7" s="32" t="s">
        <v>10</v>
      </c>
      <c r="K7" s="32" t="s">
        <v>70</v>
      </c>
      <c r="L7" s="32" t="s">
        <v>12</v>
      </c>
      <c r="M7" s="32" t="s">
        <v>13</v>
      </c>
      <c r="N7" s="32" t="s">
        <v>15</v>
      </c>
      <c r="O7" s="56" t="s">
        <v>14</v>
      </c>
      <c r="P7" s="58" t="s">
        <v>39</v>
      </c>
      <c r="Q7" s="33"/>
      <c r="R7" s="33"/>
      <c r="S7" s="33"/>
      <c r="T7" s="34"/>
      <c r="U7" s="34"/>
      <c r="V7" s="34"/>
      <c r="W7" s="34"/>
    </row>
    <row r="8" spans="1:33" s="29" customFormat="1" ht="30" customHeight="1" thickBot="1">
      <c r="A8" s="93">
        <v>2011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4"/>
      <c r="Q8" s="33"/>
      <c r="R8" s="33"/>
      <c r="S8" s="33"/>
      <c r="T8" s="34"/>
      <c r="U8" s="34"/>
      <c r="V8" s="34"/>
      <c r="W8" s="34"/>
    </row>
    <row r="9" spans="1:33" s="39" customFormat="1" ht="30" customHeight="1">
      <c r="A9" s="95" t="s">
        <v>16</v>
      </c>
      <c r="B9" s="84">
        <v>11.7</v>
      </c>
      <c r="C9" s="85">
        <v>11.490566037735848</v>
      </c>
      <c r="D9" s="85">
        <v>11.36</v>
      </c>
      <c r="E9" s="85">
        <v>10.65</v>
      </c>
      <c r="F9" s="85">
        <v>0</v>
      </c>
      <c r="G9" s="85">
        <v>10.8</v>
      </c>
      <c r="H9" s="85">
        <v>9.2711426108610375</v>
      </c>
      <c r="I9" s="85">
        <v>11.38</v>
      </c>
      <c r="J9" s="85">
        <v>0</v>
      </c>
      <c r="K9" s="85">
        <v>11.417999999999999</v>
      </c>
      <c r="L9" s="85">
        <v>11.371698113207549</v>
      </c>
      <c r="M9" s="85">
        <v>11.33</v>
      </c>
      <c r="N9" s="85">
        <v>11.3</v>
      </c>
      <c r="O9" s="96">
        <v>11.91</v>
      </c>
      <c r="P9" s="61">
        <f t="shared" ref="P9:P14" si="0">SUM(B9:O9)/COUNTIF(B9:O9,"&gt;0")</f>
        <v>11.165117230150367</v>
      </c>
    </row>
    <row r="10" spans="1:33" s="35" customFormat="1" ht="30" customHeight="1">
      <c r="A10" s="97" t="s">
        <v>18</v>
      </c>
      <c r="B10" s="86">
        <v>51</v>
      </c>
      <c r="C10" s="59">
        <v>57.12</v>
      </c>
      <c r="D10" s="59">
        <v>59.941400000000009</v>
      </c>
      <c r="E10" s="59">
        <v>51</v>
      </c>
      <c r="F10" s="59">
        <v>0</v>
      </c>
      <c r="G10" s="59">
        <v>55</v>
      </c>
      <c r="H10" s="59">
        <v>57.065735999999994</v>
      </c>
      <c r="I10" s="59">
        <v>60</v>
      </c>
      <c r="J10" s="59">
        <v>0</v>
      </c>
      <c r="K10" s="59">
        <v>52.3</v>
      </c>
      <c r="L10" s="59">
        <v>52.86</v>
      </c>
      <c r="M10" s="59">
        <v>54</v>
      </c>
      <c r="N10" s="59">
        <v>60</v>
      </c>
      <c r="O10" s="98">
        <v>53.1</v>
      </c>
      <c r="P10" s="62">
        <f t="shared" si="0"/>
        <v>55.282261333333345</v>
      </c>
    </row>
    <row r="11" spans="1:33" s="39" customFormat="1" ht="30" customHeight="1">
      <c r="A11" s="99" t="s">
        <v>17</v>
      </c>
      <c r="B11" s="87">
        <v>24962</v>
      </c>
      <c r="C11" s="60">
        <v>25440.799999999999</v>
      </c>
      <c r="D11" s="60">
        <v>24002</v>
      </c>
      <c r="E11" s="60">
        <v>25500</v>
      </c>
      <c r="F11" s="60">
        <v>0</v>
      </c>
      <c r="G11" s="60">
        <v>24150</v>
      </c>
      <c r="H11" s="60">
        <v>24280</v>
      </c>
      <c r="I11" s="60">
        <v>24142</v>
      </c>
      <c r="J11" s="60">
        <v>0</v>
      </c>
      <c r="K11" s="60">
        <v>24648</v>
      </c>
      <c r="L11" s="60">
        <v>24774</v>
      </c>
      <c r="M11" s="60">
        <v>24784</v>
      </c>
      <c r="N11" s="60">
        <v>23226</v>
      </c>
      <c r="O11" s="100">
        <v>25711</v>
      </c>
      <c r="P11" s="63">
        <f t="shared" si="0"/>
        <v>24634.983333333334</v>
      </c>
    </row>
    <row r="12" spans="1:33" s="104" customFormat="1" ht="30" customHeight="1" thickBot="1">
      <c r="A12" s="101" t="s">
        <v>19</v>
      </c>
      <c r="B12" s="88">
        <v>13500</v>
      </c>
      <c r="C12" s="89">
        <v>13740.212133072409</v>
      </c>
      <c r="D12" s="89">
        <v>13545</v>
      </c>
      <c r="E12" s="89">
        <v>13050</v>
      </c>
      <c r="F12" s="89">
        <v>0</v>
      </c>
      <c r="G12" s="89">
        <v>13096</v>
      </c>
      <c r="H12" s="89">
        <v>14420</v>
      </c>
      <c r="I12" s="89">
        <v>14590</v>
      </c>
      <c r="J12" s="89">
        <v>0</v>
      </c>
      <c r="K12" s="89">
        <v>12692</v>
      </c>
      <c r="L12" s="89">
        <v>13847</v>
      </c>
      <c r="M12" s="89">
        <v>14966</v>
      </c>
      <c r="N12" s="89">
        <v>13747</v>
      </c>
      <c r="O12" s="102">
        <v>13838</v>
      </c>
      <c r="P12" s="103">
        <f t="shared" si="0"/>
        <v>13752.601011089368</v>
      </c>
    </row>
    <row r="13" spans="1:33" s="39" customFormat="1" ht="30" customHeight="1" thickBot="1">
      <c r="A13" s="105" t="s">
        <v>51</v>
      </c>
      <c r="B13" s="36">
        <f>IF(B9=0," --- ",ROUND(12*(1/B9*B11),))</f>
        <v>25602</v>
      </c>
      <c r="C13" s="36">
        <f t="shared" ref="C13:O14" si="1">IF(C9=0," --- ",ROUND(12*(1/C9*C11),))</f>
        <v>26569</v>
      </c>
      <c r="D13" s="36">
        <f t="shared" si="1"/>
        <v>25354</v>
      </c>
      <c r="E13" s="36">
        <f t="shared" si="1"/>
        <v>28732</v>
      </c>
      <c r="F13" s="36" t="str">
        <f t="shared" si="1"/>
        <v xml:space="preserve"> --- </v>
      </c>
      <c r="G13" s="36">
        <f t="shared" si="1"/>
        <v>26833</v>
      </c>
      <c r="H13" s="36">
        <f t="shared" si="1"/>
        <v>31427</v>
      </c>
      <c r="I13" s="36">
        <f t="shared" si="1"/>
        <v>25457</v>
      </c>
      <c r="J13" s="36" t="str">
        <f t="shared" si="1"/>
        <v xml:space="preserve"> --- </v>
      </c>
      <c r="K13" s="36">
        <f>IF(K9=0," --- ",ROUND(12*(1/K9*K11)+Q38,))</f>
        <v>26057</v>
      </c>
      <c r="L13" s="36">
        <f t="shared" si="1"/>
        <v>26143</v>
      </c>
      <c r="M13" s="36">
        <f t="shared" si="1"/>
        <v>26250</v>
      </c>
      <c r="N13" s="36">
        <f t="shared" si="1"/>
        <v>24665</v>
      </c>
      <c r="O13" s="106">
        <f t="shared" si="1"/>
        <v>25905</v>
      </c>
      <c r="P13" s="107">
        <f t="shared" si="0"/>
        <v>26582.833333333332</v>
      </c>
      <c r="Q13" s="37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37"/>
    </row>
    <row r="14" spans="1:33" s="39" customFormat="1" ht="30" customHeight="1" thickBot="1">
      <c r="A14" s="105" t="s">
        <v>52</v>
      </c>
      <c r="B14" s="90">
        <f>IF(B10=0," --- ",ROUND(12*(1/B10*B12),))</f>
        <v>3176</v>
      </c>
      <c r="C14" s="90">
        <f t="shared" si="1"/>
        <v>2887</v>
      </c>
      <c r="D14" s="90">
        <f t="shared" si="1"/>
        <v>2712</v>
      </c>
      <c r="E14" s="90">
        <f t="shared" si="1"/>
        <v>3071</v>
      </c>
      <c r="F14" s="90" t="str">
        <f t="shared" si="1"/>
        <v xml:space="preserve"> --- </v>
      </c>
      <c r="G14" s="90">
        <f t="shared" si="1"/>
        <v>2857</v>
      </c>
      <c r="H14" s="90">
        <f t="shared" si="1"/>
        <v>3032</v>
      </c>
      <c r="I14" s="90">
        <f t="shared" si="1"/>
        <v>2918</v>
      </c>
      <c r="J14" s="90" t="str">
        <f t="shared" si="1"/>
        <v xml:space="preserve"> --- </v>
      </c>
      <c r="K14" s="90">
        <f t="shared" si="1"/>
        <v>2912</v>
      </c>
      <c r="L14" s="90">
        <f t="shared" si="1"/>
        <v>3143</v>
      </c>
      <c r="M14" s="90">
        <f t="shared" si="1"/>
        <v>3326</v>
      </c>
      <c r="N14" s="90">
        <f t="shared" si="1"/>
        <v>2749</v>
      </c>
      <c r="O14" s="109">
        <f t="shared" si="1"/>
        <v>3127</v>
      </c>
      <c r="P14" s="107">
        <f t="shared" si="0"/>
        <v>2992.5</v>
      </c>
      <c r="Q14" s="37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</row>
    <row r="15" spans="1:33" s="39" customFormat="1" ht="30" customHeight="1" thickBot="1">
      <c r="A15" s="105" t="s">
        <v>53</v>
      </c>
      <c r="B15" s="90">
        <f>IF(B9=0," --- ",B13+B14)</f>
        <v>28778</v>
      </c>
      <c r="C15" s="90">
        <f t="shared" ref="C15:P15" si="2">IF(C9=0," --- ",C13+C14)</f>
        <v>29456</v>
      </c>
      <c r="D15" s="90">
        <f t="shared" si="2"/>
        <v>28066</v>
      </c>
      <c r="E15" s="90">
        <f t="shared" si="2"/>
        <v>31803</v>
      </c>
      <c r="F15" s="90" t="str">
        <f t="shared" si="2"/>
        <v xml:space="preserve"> --- </v>
      </c>
      <c r="G15" s="90">
        <f t="shared" si="2"/>
        <v>29690</v>
      </c>
      <c r="H15" s="90">
        <f t="shared" si="2"/>
        <v>34459</v>
      </c>
      <c r="I15" s="90">
        <f t="shared" si="2"/>
        <v>28375</v>
      </c>
      <c r="J15" s="90" t="str">
        <f t="shared" si="2"/>
        <v xml:space="preserve"> --- </v>
      </c>
      <c r="K15" s="90">
        <f t="shared" si="2"/>
        <v>28969</v>
      </c>
      <c r="L15" s="90">
        <f t="shared" si="2"/>
        <v>29286</v>
      </c>
      <c r="M15" s="90">
        <f t="shared" si="2"/>
        <v>29576</v>
      </c>
      <c r="N15" s="90">
        <f t="shared" si="2"/>
        <v>27414</v>
      </c>
      <c r="O15" s="109">
        <f t="shared" si="2"/>
        <v>29032</v>
      </c>
      <c r="P15" s="107">
        <f t="shared" si="2"/>
        <v>29575.333333333332</v>
      </c>
      <c r="Q15" s="37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</row>
    <row r="16" spans="1:33" s="29" customFormat="1" ht="30" customHeight="1" thickBot="1">
      <c r="A16" s="93">
        <v>2010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2"/>
      <c r="Q16" s="33"/>
      <c r="R16" s="33"/>
      <c r="S16" s="33"/>
      <c r="T16" s="34"/>
      <c r="U16" s="34"/>
      <c r="V16" s="34"/>
      <c r="W16" s="34"/>
    </row>
    <row r="17" spans="1:23" s="39" customFormat="1" ht="30" customHeight="1">
      <c r="A17" s="95" t="s">
        <v>16</v>
      </c>
      <c r="B17" s="113">
        <v>12.5</v>
      </c>
      <c r="C17" s="85">
        <v>11.490566037735848</v>
      </c>
      <c r="D17" s="85">
        <v>11.36</v>
      </c>
      <c r="E17" s="85">
        <v>10.65</v>
      </c>
      <c r="F17" s="85">
        <v>0</v>
      </c>
      <c r="G17" s="85">
        <v>10.8</v>
      </c>
      <c r="H17" s="85">
        <v>10.11397375730294</v>
      </c>
      <c r="I17" s="85">
        <v>11.44</v>
      </c>
      <c r="J17" s="85">
        <v>0</v>
      </c>
      <c r="K17" s="85">
        <v>11.379</v>
      </c>
      <c r="L17" s="85">
        <v>11.750754716981131</v>
      </c>
      <c r="M17" s="85">
        <v>11.33</v>
      </c>
      <c r="N17" s="85">
        <v>10.93</v>
      </c>
      <c r="O17" s="96">
        <v>11.91</v>
      </c>
      <c r="P17" s="114">
        <f t="shared" ref="P17:P22" si="3">SUM(B17:O17)/COUNTIF(B17:O17,"&gt;0")</f>
        <v>11.304524542668327</v>
      </c>
      <c r="R17" s="115"/>
      <c r="S17" s="115"/>
    </row>
    <row r="18" spans="1:23" s="35" customFormat="1" ht="30" customHeight="1">
      <c r="A18" s="97" t="s">
        <v>18</v>
      </c>
      <c r="B18" s="116">
        <v>51</v>
      </c>
      <c r="C18" s="59">
        <v>57.12</v>
      </c>
      <c r="D18" s="59">
        <v>59.941400000000009</v>
      </c>
      <c r="E18" s="59">
        <v>51</v>
      </c>
      <c r="F18" s="59">
        <v>0</v>
      </c>
      <c r="G18" s="59">
        <v>55</v>
      </c>
      <c r="H18" s="59">
        <v>57.065735999999994</v>
      </c>
      <c r="I18" s="59">
        <v>60</v>
      </c>
      <c r="J18" s="59">
        <v>0</v>
      </c>
      <c r="K18" s="59">
        <v>55.4</v>
      </c>
      <c r="L18" s="59">
        <v>51.82</v>
      </c>
      <c r="M18" s="59">
        <v>54</v>
      </c>
      <c r="N18" s="59">
        <v>55.5</v>
      </c>
      <c r="O18" s="98">
        <v>53.1</v>
      </c>
      <c r="P18" s="117">
        <f t="shared" si="3"/>
        <v>55.078928000000012</v>
      </c>
      <c r="R18" s="115"/>
      <c r="S18" s="115"/>
    </row>
    <row r="19" spans="1:23" s="39" customFormat="1" ht="30" customHeight="1">
      <c r="A19" s="99" t="s">
        <v>17</v>
      </c>
      <c r="B19" s="118">
        <v>24842</v>
      </c>
      <c r="C19" s="60">
        <v>26171.25</v>
      </c>
      <c r="D19" s="60">
        <v>24002.36335323206</v>
      </c>
      <c r="E19" s="60">
        <v>25600</v>
      </c>
      <c r="F19" s="60">
        <v>0</v>
      </c>
      <c r="G19" s="60">
        <v>24066</v>
      </c>
      <c r="H19" s="60">
        <v>24950</v>
      </c>
      <c r="I19" s="60">
        <v>24761</v>
      </c>
      <c r="J19" s="60">
        <v>0</v>
      </c>
      <c r="K19" s="60">
        <v>25017</v>
      </c>
      <c r="L19" s="60">
        <v>25018</v>
      </c>
      <c r="M19" s="60">
        <v>25685</v>
      </c>
      <c r="N19" s="60">
        <v>23700</v>
      </c>
      <c r="O19" s="100">
        <v>25752</v>
      </c>
      <c r="P19" s="119">
        <f t="shared" si="3"/>
        <v>24963.717779436003</v>
      </c>
      <c r="R19" s="115"/>
      <c r="S19" s="115"/>
    </row>
    <row r="20" spans="1:23" s="104" customFormat="1" ht="30" customHeight="1" thickBot="1">
      <c r="A20" s="101" t="s">
        <v>19</v>
      </c>
      <c r="B20" s="120">
        <v>14681</v>
      </c>
      <c r="C20" s="89">
        <v>14335</v>
      </c>
      <c r="D20" s="89">
        <v>14410.364100000001</v>
      </c>
      <c r="E20" s="89">
        <v>14500</v>
      </c>
      <c r="F20" s="89">
        <v>0</v>
      </c>
      <c r="G20" s="89">
        <v>14429</v>
      </c>
      <c r="H20" s="89">
        <v>14720</v>
      </c>
      <c r="I20" s="89">
        <v>14590</v>
      </c>
      <c r="J20" s="89">
        <v>0</v>
      </c>
      <c r="K20" s="89">
        <v>13166</v>
      </c>
      <c r="L20" s="89">
        <v>13651</v>
      </c>
      <c r="M20" s="89">
        <v>14006</v>
      </c>
      <c r="N20" s="89">
        <v>13150</v>
      </c>
      <c r="O20" s="102">
        <v>15291</v>
      </c>
      <c r="P20" s="121">
        <f t="shared" si="3"/>
        <v>14244.113675000001</v>
      </c>
      <c r="R20" s="115"/>
      <c r="S20" s="115"/>
    </row>
    <row r="21" spans="1:23" s="104" customFormat="1" ht="30" customHeight="1" thickBot="1">
      <c r="A21" s="105" t="s">
        <v>51</v>
      </c>
      <c r="B21" s="36">
        <f>IF(B17=0," --- ",ROUND(12*(1/B17*B19),))</f>
        <v>23848</v>
      </c>
      <c r="C21" s="36">
        <f t="shared" ref="C21:O22" si="4">IF(C17=0," --- ",ROUND(12*(1/C17*C19),))</f>
        <v>27332</v>
      </c>
      <c r="D21" s="36">
        <f t="shared" si="4"/>
        <v>25355</v>
      </c>
      <c r="E21" s="36">
        <f t="shared" si="4"/>
        <v>28845</v>
      </c>
      <c r="F21" s="36" t="str">
        <f t="shared" si="4"/>
        <v xml:space="preserve"> --- </v>
      </c>
      <c r="G21" s="36">
        <f t="shared" si="4"/>
        <v>26740</v>
      </c>
      <c r="H21" s="36">
        <f t="shared" si="4"/>
        <v>29603</v>
      </c>
      <c r="I21" s="36">
        <f t="shared" si="4"/>
        <v>25973</v>
      </c>
      <c r="J21" s="36" t="str">
        <f t="shared" si="4"/>
        <v xml:space="preserve"> --- </v>
      </c>
      <c r="K21" s="36">
        <f t="shared" si="4"/>
        <v>26382</v>
      </c>
      <c r="L21" s="36">
        <f t="shared" si="4"/>
        <v>25549</v>
      </c>
      <c r="M21" s="36">
        <f t="shared" si="4"/>
        <v>27204</v>
      </c>
      <c r="N21" s="36">
        <f t="shared" si="4"/>
        <v>26020</v>
      </c>
      <c r="O21" s="106">
        <f t="shared" si="4"/>
        <v>25947</v>
      </c>
      <c r="P21" s="107">
        <f t="shared" si="3"/>
        <v>26566.5</v>
      </c>
    </row>
    <row r="22" spans="1:23" s="104" customFormat="1" ht="30" customHeight="1" thickBot="1">
      <c r="A22" s="105" t="s">
        <v>52</v>
      </c>
      <c r="B22" s="90">
        <f>IF(B18=0," --- ",ROUND(12*(1/B18*B20),))</f>
        <v>3454</v>
      </c>
      <c r="C22" s="90">
        <f t="shared" si="4"/>
        <v>3012</v>
      </c>
      <c r="D22" s="90">
        <f t="shared" si="4"/>
        <v>2885</v>
      </c>
      <c r="E22" s="90">
        <f t="shared" si="4"/>
        <v>3412</v>
      </c>
      <c r="F22" s="90" t="str">
        <f t="shared" si="4"/>
        <v xml:space="preserve"> --- </v>
      </c>
      <c r="G22" s="90">
        <f t="shared" si="4"/>
        <v>3148</v>
      </c>
      <c r="H22" s="90">
        <f t="shared" si="4"/>
        <v>3095</v>
      </c>
      <c r="I22" s="90">
        <f t="shared" si="4"/>
        <v>2918</v>
      </c>
      <c r="J22" s="90" t="str">
        <f t="shared" si="4"/>
        <v xml:space="preserve"> --- </v>
      </c>
      <c r="K22" s="90">
        <f t="shared" si="4"/>
        <v>2852</v>
      </c>
      <c r="L22" s="90">
        <f t="shared" si="4"/>
        <v>3161</v>
      </c>
      <c r="M22" s="90">
        <f t="shared" si="4"/>
        <v>3112</v>
      </c>
      <c r="N22" s="90">
        <f t="shared" si="4"/>
        <v>2843</v>
      </c>
      <c r="O22" s="109">
        <f t="shared" si="4"/>
        <v>3456</v>
      </c>
      <c r="P22" s="107">
        <f t="shared" si="3"/>
        <v>3112.3333333333335</v>
      </c>
    </row>
    <row r="23" spans="1:23" s="39" customFormat="1" ht="30" customHeight="1" thickBot="1">
      <c r="A23" s="105" t="s">
        <v>53</v>
      </c>
      <c r="B23" s="90">
        <f t="shared" ref="B23:P23" si="5">IF(B17=0," --- ",B21+B22)</f>
        <v>27302</v>
      </c>
      <c r="C23" s="90">
        <f t="shared" si="5"/>
        <v>30344</v>
      </c>
      <c r="D23" s="90">
        <f t="shared" si="5"/>
        <v>28240</v>
      </c>
      <c r="E23" s="90">
        <f t="shared" si="5"/>
        <v>32257</v>
      </c>
      <c r="F23" s="90" t="str">
        <f t="shared" si="5"/>
        <v xml:space="preserve"> --- </v>
      </c>
      <c r="G23" s="90">
        <f t="shared" si="5"/>
        <v>29888</v>
      </c>
      <c r="H23" s="90">
        <f t="shared" si="5"/>
        <v>32698</v>
      </c>
      <c r="I23" s="90">
        <f t="shared" si="5"/>
        <v>28891</v>
      </c>
      <c r="J23" s="90" t="str">
        <f t="shared" si="5"/>
        <v xml:space="preserve"> --- </v>
      </c>
      <c r="K23" s="90">
        <f t="shared" si="5"/>
        <v>29234</v>
      </c>
      <c r="L23" s="90">
        <f t="shared" si="5"/>
        <v>28710</v>
      </c>
      <c r="M23" s="90">
        <f t="shared" si="5"/>
        <v>30316</v>
      </c>
      <c r="N23" s="90">
        <f t="shared" si="5"/>
        <v>28863</v>
      </c>
      <c r="O23" s="109">
        <f t="shared" si="5"/>
        <v>29403</v>
      </c>
      <c r="P23" s="107">
        <f t="shared" si="5"/>
        <v>29678.833333333332</v>
      </c>
    </row>
    <row r="24" spans="1:23" s="29" customFormat="1" ht="30" customHeight="1" thickBot="1">
      <c r="A24" s="93">
        <v>2009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22"/>
      <c r="Q24" s="33"/>
      <c r="R24" s="33"/>
      <c r="S24" s="33"/>
      <c r="T24" s="34"/>
      <c r="U24" s="34"/>
      <c r="V24" s="34"/>
      <c r="W24" s="34"/>
    </row>
    <row r="25" spans="1:23" s="39" customFormat="1" ht="30" customHeight="1">
      <c r="A25" s="95" t="s">
        <v>16</v>
      </c>
      <c r="B25" s="113">
        <v>13.19</v>
      </c>
      <c r="C25" s="85">
        <v>11.320754716981131</v>
      </c>
      <c r="D25" s="85">
        <v>0</v>
      </c>
      <c r="E25" s="85">
        <v>10.65</v>
      </c>
      <c r="F25" s="85">
        <v>0</v>
      </c>
      <c r="G25" s="85">
        <v>10.94</v>
      </c>
      <c r="H25" s="85">
        <v>0</v>
      </c>
      <c r="I25" s="85">
        <v>0</v>
      </c>
      <c r="J25" s="85">
        <v>0</v>
      </c>
      <c r="K25" s="85">
        <v>0</v>
      </c>
      <c r="L25" s="85">
        <v>11.750754716981131</v>
      </c>
      <c r="M25" s="85">
        <v>11.33</v>
      </c>
      <c r="N25" s="85">
        <v>0</v>
      </c>
      <c r="O25" s="96">
        <v>11.29</v>
      </c>
      <c r="P25" s="114">
        <f t="shared" ref="P25:P30" si="6">SUM(B25:O25)/COUNTIF(B25:O25,"&gt;0")</f>
        <v>11.495929919137467</v>
      </c>
      <c r="R25" s="115"/>
      <c r="S25" s="115"/>
    </row>
    <row r="26" spans="1:23" s="35" customFormat="1" ht="30" customHeight="1">
      <c r="A26" s="97" t="s">
        <v>18</v>
      </c>
      <c r="B26" s="116">
        <v>51</v>
      </c>
      <c r="C26" s="59">
        <v>56</v>
      </c>
      <c r="D26" s="59">
        <v>0</v>
      </c>
      <c r="E26" s="59">
        <v>51</v>
      </c>
      <c r="F26" s="59">
        <v>0</v>
      </c>
      <c r="G26" s="59">
        <v>55</v>
      </c>
      <c r="H26" s="59">
        <v>0</v>
      </c>
      <c r="I26" s="59">
        <v>0</v>
      </c>
      <c r="J26" s="59">
        <v>0</v>
      </c>
      <c r="K26" s="59">
        <v>0</v>
      </c>
      <c r="L26" s="59">
        <v>51.82</v>
      </c>
      <c r="M26" s="59">
        <v>54</v>
      </c>
      <c r="N26" s="59">
        <v>0</v>
      </c>
      <c r="O26" s="98">
        <v>53.1</v>
      </c>
      <c r="P26" s="117">
        <f t="shared" si="6"/>
        <v>53.131428571428572</v>
      </c>
      <c r="R26" s="115"/>
      <c r="S26" s="115"/>
    </row>
    <row r="27" spans="1:23" s="39" customFormat="1" ht="30" customHeight="1">
      <c r="A27" s="99" t="s">
        <v>17</v>
      </c>
      <c r="B27" s="118">
        <v>24483.419000000002</v>
      </c>
      <c r="C27" s="60">
        <v>24925</v>
      </c>
      <c r="D27" s="60">
        <v>0</v>
      </c>
      <c r="E27" s="60">
        <v>25080</v>
      </c>
      <c r="F27" s="60">
        <v>0</v>
      </c>
      <c r="G27" s="60">
        <v>23177</v>
      </c>
      <c r="H27" s="60">
        <v>0</v>
      </c>
      <c r="I27" s="60">
        <v>0</v>
      </c>
      <c r="J27" s="60">
        <v>0</v>
      </c>
      <c r="K27" s="60">
        <v>0</v>
      </c>
      <c r="L27" s="60">
        <v>23997</v>
      </c>
      <c r="M27" s="60">
        <v>24450</v>
      </c>
      <c r="N27" s="60">
        <v>0</v>
      </c>
      <c r="O27" s="100">
        <v>24850</v>
      </c>
      <c r="P27" s="119">
        <f t="shared" si="6"/>
        <v>24423.202714285715</v>
      </c>
      <c r="R27" s="115"/>
      <c r="S27" s="115"/>
    </row>
    <row r="28" spans="1:23" s="104" customFormat="1" ht="30" customHeight="1" thickBot="1">
      <c r="A28" s="101" t="s">
        <v>19</v>
      </c>
      <c r="B28" s="120">
        <v>12432.8115</v>
      </c>
      <c r="C28" s="89">
        <v>12831</v>
      </c>
      <c r="D28" s="89">
        <v>0</v>
      </c>
      <c r="E28" s="89">
        <v>12800</v>
      </c>
      <c r="F28" s="89">
        <v>0</v>
      </c>
      <c r="G28" s="89">
        <v>11776</v>
      </c>
      <c r="H28" s="89">
        <v>0</v>
      </c>
      <c r="I28" s="89">
        <v>0</v>
      </c>
      <c r="J28" s="89">
        <v>0</v>
      </c>
      <c r="K28" s="89">
        <v>0</v>
      </c>
      <c r="L28" s="89">
        <v>12613</v>
      </c>
      <c r="M28" s="89">
        <v>12400</v>
      </c>
      <c r="N28" s="89">
        <v>0</v>
      </c>
      <c r="O28" s="102">
        <v>12460</v>
      </c>
      <c r="P28" s="121">
        <f t="shared" si="6"/>
        <v>12473.258785714284</v>
      </c>
      <c r="R28" s="115"/>
      <c r="S28" s="115"/>
    </row>
    <row r="29" spans="1:23" s="104" customFormat="1" ht="30" customHeight="1" thickBot="1">
      <c r="A29" s="105" t="s">
        <v>51</v>
      </c>
      <c r="B29" s="36">
        <f>IF(B25=0," --- ",ROUND(12*(1/B25*B27),))</f>
        <v>22275</v>
      </c>
      <c r="C29" s="36">
        <f t="shared" ref="C29:O30" si="7">IF(C25=0," --- ",ROUND(12*(1/C25*C27),))</f>
        <v>26421</v>
      </c>
      <c r="D29" s="36" t="str">
        <f t="shared" si="7"/>
        <v xml:space="preserve"> --- </v>
      </c>
      <c r="E29" s="36">
        <f t="shared" si="7"/>
        <v>28259</v>
      </c>
      <c r="F29" s="36" t="str">
        <f t="shared" si="7"/>
        <v xml:space="preserve"> --- </v>
      </c>
      <c r="G29" s="36">
        <f t="shared" si="7"/>
        <v>25423</v>
      </c>
      <c r="H29" s="36" t="str">
        <f t="shared" si="7"/>
        <v xml:space="preserve"> --- </v>
      </c>
      <c r="I29" s="36" t="str">
        <f t="shared" si="7"/>
        <v xml:space="preserve"> --- </v>
      </c>
      <c r="J29" s="36" t="str">
        <f t="shared" si="7"/>
        <v xml:space="preserve"> --- </v>
      </c>
      <c r="K29" s="36" t="str">
        <f t="shared" si="7"/>
        <v xml:space="preserve"> --- </v>
      </c>
      <c r="L29" s="36">
        <f t="shared" si="7"/>
        <v>24506</v>
      </c>
      <c r="M29" s="36">
        <f t="shared" si="7"/>
        <v>25896</v>
      </c>
      <c r="N29" s="36" t="str">
        <f t="shared" si="7"/>
        <v xml:space="preserve"> --- </v>
      </c>
      <c r="O29" s="106">
        <f t="shared" si="7"/>
        <v>26413</v>
      </c>
      <c r="P29" s="107">
        <f t="shared" si="6"/>
        <v>25599</v>
      </c>
    </row>
    <row r="30" spans="1:23" s="104" customFormat="1" ht="30" customHeight="1" thickBot="1">
      <c r="A30" s="105" t="s">
        <v>52</v>
      </c>
      <c r="B30" s="90">
        <f>IF(B26=0," --- ",ROUND(12*(1/B26*B28),))</f>
        <v>2925</v>
      </c>
      <c r="C30" s="90">
        <f t="shared" si="7"/>
        <v>2750</v>
      </c>
      <c r="D30" s="90" t="str">
        <f t="shared" si="7"/>
        <v xml:space="preserve"> --- </v>
      </c>
      <c r="E30" s="90">
        <f t="shared" si="7"/>
        <v>3012</v>
      </c>
      <c r="F30" s="90" t="str">
        <f t="shared" si="7"/>
        <v xml:space="preserve"> --- </v>
      </c>
      <c r="G30" s="90">
        <f t="shared" si="7"/>
        <v>2569</v>
      </c>
      <c r="H30" s="90" t="str">
        <f t="shared" si="7"/>
        <v xml:space="preserve"> --- </v>
      </c>
      <c r="I30" s="90" t="str">
        <f t="shared" si="7"/>
        <v xml:space="preserve"> --- </v>
      </c>
      <c r="J30" s="90" t="str">
        <f t="shared" si="7"/>
        <v xml:space="preserve"> --- </v>
      </c>
      <c r="K30" s="90" t="str">
        <f t="shared" si="7"/>
        <v xml:space="preserve"> --- </v>
      </c>
      <c r="L30" s="90">
        <f t="shared" si="7"/>
        <v>2921</v>
      </c>
      <c r="M30" s="90">
        <f t="shared" si="7"/>
        <v>2756</v>
      </c>
      <c r="N30" s="90" t="str">
        <f t="shared" si="7"/>
        <v xml:space="preserve"> --- </v>
      </c>
      <c r="O30" s="109">
        <f t="shared" si="7"/>
        <v>2816</v>
      </c>
      <c r="P30" s="107">
        <f t="shared" si="6"/>
        <v>2821.2857142857142</v>
      </c>
    </row>
    <row r="31" spans="1:23" s="39" customFormat="1" ht="30" customHeight="1" thickBot="1">
      <c r="A31" s="105" t="s">
        <v>53</v>
      </c>
      <c r="B31" s="90">
        <f t="shared" ref="B31:P31" si="8">IF(B25=0," --- ",B29+B30)</f>
        <v>25200</v>
      </c>
      <c r="C31" s="90">
        <f t="shared" si="8"/>
        <v>29171</v>
      </c>
      <c r="D31" s="90" t="str">
        <f t="shared" si="8"/>
        <v xml:space="preserve"> --- </v>
      </c>
      <c r="E31" s="90">
        <f t="shared" si="8"/>
        <v>31271</v>
      </c>
      <c r="F31" s="90" t="str">
        <f t="shared" si="8"/>
        <v xml:space="preserve"> --- </v>
      </c>
      <c r="G31" s="90">
        <f t="shared" si="8"/>
        <v>27992</v>
      </c>
      <c r="H31" s="90" t="str">
        <f t="shared" si="8"/>
        <v xml:space="preserve"> --- </v>
      </c>
      <c r="I31" s="90" t="str">
        <f t="shared" si="8"/>
        <v xml:space="preserve"> --- </v>
      </c>
      <c r="J31" s="90" t="str">
        <f t="shared" si="8"/>
        <v xml:space="preserve"> --- </v>
      </c>
      <c r="K31" s="90" t="str">
        <f t="shared" si="8"/>
        <v xml:space="preserve"> --- </v>
      </c>
      <c r="L31" s="90">
        <f t="shared" si="8"/>
        <v>27427</v>
      </c>
      <c r="M31" s="90">
        <f t="shared" si="8"/>
        <v>28652</v>
      </c>
      <c r="N31" s="90" t="str">
        <f t="shared" si="8"/>
        <v xml:space="preserve"> --- </v>
      </c>
      <c r="O31" s="109">
        <f t="shared" si="8"/>
        <v>29229</v>
      </c>
      <c r="P31" s="107">
        <f t="shared" si="8"/>
        <v>28420.285714285714</v>
      </c>
    </row>
    <row r="32" spans="1:23" s="39" customFormat="1" ht="15" customHeight="1" thickBot="1">
      <c r="C32" s="37"/>
      <c r="D32" s="37"/>
      <c r="E32" s="37"/>
      <c r="F32" s="37"/>
      <c r="G32" s="123"/>
      <c r="H32" s="123"/>
    </row>
    <row r="33" spans="1:17" s="49" customFormat="1" ht="30" customHeight="1" thickBot="1">
      <c r="A33" s="124" t="s">
        <v>54</v>
      </c>
      <c r="B33" s="125">
        <f>IF(OR(B15=" --- ",B23=" --- ")," --- ",B15/B23*100-100)</f>
        <v>5.4061973481796173</v>
      </c>
      <c r="C33" s="53">
        <f t="shared" ref="C33:P33" si="9">IF(OR(C15=" --- ",C23=" --- ")," --- ",C15/C23*100-100)</f>
        <v>-2.9264434484576896</v>
      </c>
      <c r="D33" s="53">
        <f t="shared" si="9"/>
        <v>-0.61614730878186208</v>
      </c>
      <c r="E33" s="53">
        <f t="shared" si="9"/>
        <v>-1.4074464457327025</v>
      </c>
      <c r="F33" s="53" t="str">
        <f t="shared" si="9"/>
        <v xml:space="preserve"> --- </v>
      </c>
      <c r="G33" s="53">
        <f t="shared" si="9"/>
        <v>-0.66247323340471098</v>
      </c>
      <c r="H33" s="53">
        <f t="shared" si="9"/>
        <v>5.385650498501434</v>
      </c>
      <c r="I33" s="53">
        <f t="shared" si="9"/>
        <v>-1.7860233290644061</v>
      </c>
      <c r="J33" s="53" t="str">
        <f t="shared" si="9"/>
        <v xml:space="preserve"> --- </v>
      </c>
      <c r="K33" s="53">
        <f t="shared" si="9"/>
        <v>-0.90647875761099783</v>
      </c>
      <c r="L33" s="53">
        <f t="shared" si="9"/>
        <v>2.0062695924764995</v>
      </c>
      <c r="M33" s="53">
        <f t="shared" si="9"/>
        <v>-2.4409552711439488</v>
      </c>
      <c r="N33" s="53">
        <f t="shared" si="9"/>
        <v>-5.0202681633925863</v>
      </c>
      <c r="O33" s="126">
        <f t="shared" si="9"/>
        <v>-1.2617760092507524</v>
      </c>
      <c r="P33" s="127">
        <f t="shared" si="9"/>
        <v>-0.34873338462315928</v>
      </c>
      <c r="Q33" s="128"/>
    </row>
    <row r="34" spans="1:17" s="49" customFormat="1" ht="30" customHeight="1" thickBot="1">
      <c r="A34" s="124" t="s">
        <v>45</v>
      </c>
      <c r="B34" s="129">
        <f>IF(OR(B23=" --- ",B31=" --- ")," --- ",B23/B31*100-100)</f>
        <v>8.3412698412698347</v>
      </c>
      <c r="C34" s="130">
        <f t="shared" ref="C34:P34" si="10">IF(OR(C23=" --- ",C31=" --- ")," --- ",C23/C31*100-100)</f>
        <v>4.0211168626375553</v>
      </c>
      <c r="D34" s="130" t="str">
        <f t="shared" si="10"/>
        <v xml:space="preserve"> --- </v>
      </c>
      <c r="E34" s="130">
        <f t="shared" si="10"/>
        <v>3.1530811294809808</v>
      </c>
      <c r="F34" s="130" t="str">
        <f t="shared" si="10"/>
        <v xml:space="preserve"> --- </v>
      </c>
      <c r="G34" s="130">
        <f t="shared" si="10"/>
        <v>6.7733638182337899</v>
      </c>
      <c r="H34" s="130" t="str">
        <f t="shared" si="10"/>
        <v xml:space="preserve"> --- </v>
      </c>
      <c r="I34" s="130" t="str">
        <f t="shared" si="10"/>
        <v xml:space="preserve"> --- </v>
      </c>
      <c r="J34" s="130" t="str">
        <f t="shared" si="10"/>
        <v xml:space="preserve"> --- </v>
      </c>
      <c r="K34" s="130" t="str">
        <f t="shared" si="10"/>
        <v xml:space="preserve"> --- </v>
      </c>
      <c r="L34" s="130">
        <f t="shared" si="10"/>
        <v>4.6778721697597234</v>
      </c>
      <c r="M34" s="130">
        <f t="shared" si="10"/>
        <v>5.807622504537207</v>
      </c>
      <c r="N34" s="130" t="str">
        <f t="shared" si="10"/>
        <v xml:space="preserve"> --- </v>
      </c>
      <c r="O34" s="131">
        <f t="shared" si="10"/>
        <v>0.59529918916145164</v>
      </c>
      <c r="P34" s="132">
        <f t="shared" si="10"/>
        <v>4.4283425990154512</v>
      </c>
      <c r="Q34" s="128"/>
    </row>
    <row r="35" spans="1:17" s="49" customFormat="1" ht="15" customHeight="1" thickBot="1">
      <c r="A35" s="50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</row>
    <row r="36" spans="1:17" s="49" customFormat="1" ht="30" customHeight="1" thickBot="1">
      <c r="A36" s="133" t="s">
        <v>55</v>
      </c>
      <c r="B36" s="134">
        <f>IF(OR(B15=" --- ",B23=" --- ")," --- ",B15-B23)</f>
        <v>1476</v>
      </c>
      <c r="C36" s="54">
        <f t="shared" ref="C36:P36" si="11">IF(OR(C15=" --- ",C23=" --- ")," --- ",C15-C23)</f>
        <v>-888</v>
      </c>
      <c r="D36" s="54">
        <f t="shared" si="11"/>
        <v>-174</v>
      </c>
      <c r="E36" s="54">
        <f t="shared" si="11"/>
        <v>-454</v>
      </c>
      <c r="F36" s="54" t="str">
        <f t="shared" si="11"/>
        <v xml:space="preserve"> --- </v>
      </c>
      <c r="G36" s="54">
        <f t="shared" si="11"/>
        <v>-198</v>
      </c>
      <c r="H36" s="54">
        <f t="shared" si="11"/>
        <v>1761</v>
      </c>
      <c r="I36" s="54">
        <f t="shared" si="11"/>
        <v>-516</v>
      </c>
      <c r="J36" s="54" t="str">
        <f t="shared" si="11"/>
        <v xml:space="preserve"> --- </v>
      </c>
      <c r="K36" s="54">
        <f t="shared" si="11"/>
        <v>-265</v>
      </c>
      <c r="L36" s="54">
        <f t="shared" si="11"/>
        <v>576</v>
      </c>
      <c r="M36" s="54">
        <f t="shared" si="11"/>
        <v>-740</v>
      </c>
      <c r="N36" s="54">
        <f t="shared" si="11"/>
        <v>-1449</v>
      </c>
      <c r="O36" s="135">
        <f t="shared" si="11"/>
        <v>-371</v>
      </c>
      <c r="P36" s="136">
        <f t="shared" si="11"/>
        <v>-103.5</v>
      </c>
    </row>
    <row r="37" spans="1:17" s="49" customFormat="1" ht="30" customHeight="1" thickBot="1">
      <c r="A37" s="133" t="s">
        <v>46</v>
      </c>
      <c r="B37" s="137">
        <f>IF(OR(B23=" --- ",B31=" --- ")," --- ",B23-B31)</f>
        <v>2102</v>
      </c>
      <c r="C37" s="138">
        <f t="shared" ref="C37:P37" si="12">IF(OR(C23=" --- ",C31=" --- ")," --- ",C23-C31)</f>
        <v>1173</v>
      </c>
      <c r="D37" s="138" t="str">
        <f t="shared" si="12"/>
        <v xml:space="preserve"> --- </v>
      </c>
      <c r="E37" s="138">
        <f t="shared" si="12"/>
        <v>986</v>
      </c>
      <c r="F37" s="138" t="str">
        <f t="shared" si="12"/>
        <v xml:space="preserve"> --- </v>
      </c>
      <c r="G37" s="138">
        <f t="shared" si="12"/>
        <v>1896</v>
      </c>
      <c r="H37" s="138" t="str">
        <f t="shared" si="12"/>
        <v xml:space="preserve"> --- </v>
      </c>
      <c r="I37" s="138" t="str">
        <f t="shared" si="12"/>
        <v xml:space="preserve"> --- </v>
      </c>
      <c r="J37" s="138" t="str">
        <f t="shared" si="12"/>
        <v xml:space="preserve"> --- </v>
      </c>
      <c r="K37" s="138" t="str">
        <f t="shared" si="12"/>
        <v xml:space="preserve"> --- </v>
      </c>
      <c r="L37" s="138">
        <f t="shared" si="12"/>
        <v>1283</v>
      </c>
      <c r="M37" s="138">
        <f t="shared" si="12"/>
        <v>1664</v>
      </c>
      <c r="N37" s="138" t="str">
        <f t="shared" si="12"/>
        <v xml:space="preserve"> --- </v>
      </c>
      <c r="O37" s="139">
        <f t="shared" si="12"/>
        <v>174</v>
      </c>
      <c r="P37" s="140">
        <f t="shared" si="12"/>
        <v>1258.5476190476184</v>
      </c>
    </row>
    <row r="38" spans="1:17" s="39" customFormat="1" ht="17.25" customHeight="1">
      <c r="A38" s="49" t="s">
        <v>71</v>
      </c>
      <c r="C38" s="38"/>
      <c r="F38" s="141"/>
      <c r="I38" s="37"/>
      <c r="Q38" s="145">
        <v>153</v>
      </c>
    </row>
    <row r="39" spans="1:17" s="39" customFormat="1" ht="21" customHeight="1">
      <c r="C39" s="38"/>
      <c r="P39" s="30" t="s">
        <v>29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30" t="s">
        <v>80</v>
      </c>
    </row>
    <row r="95" spans="1:16" ht="16.5" thickBot="1">
      <c r="A95" s="197" t="s">
        <v>57</v>
      </c>
      <c r="B95" s="199" t="s">
        <v>1</v>
      </c>
      <c r="C95" s="200"/>
      <c r="D95" s="200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P95" s="57"/>
    </row>
    <row r="96" spans="1:16" ht="114" customHeight="1" thickBot="1">
      <c r="A96" s="198"/>
      <c r="B96" s="31" t="s">
        <v>2</v>
      </c>
      <c r="C96" s="32" t="s">
        <v>3</v>
      </c>
      <c r="D96" s="32" t="s">
        <v>4</v>
      </c>
      <c r="E96" s="32" t="s">
        <v>5</v>
      </c>
      <c r="F96" s="32" t="s">
        <v>6</v>
      </c>
      <c r="G96" s="32" t="s">
        <v>7</v>
      </c>
      <c r="H96" s="32" t="s">
        <v>8</v>
      </c>
      <c r="I96" s="32" t="s">
        <v>9</v>
      </c>
      <c r="J96" s="32" t="s">
        <v>10</v>
      </c>
      <c r="K96" s="32" t="s">
        <v>11</v>
      </c>
      <c r="L96" s="32" t="s">
        <v>12</v>
      </c>
      <c r="M96" s="32" t="s">
        <v>13</v>
      </c>
      <c r="N96" s="32" t="s">
        <v>15</v>
      </c>
      <c r="O96" s="56" t="s">
        <v>14</v>
      </c>
      <c r="P96" s="58" t="s">
        <v>39</v>
      </c>
    </row>
    <row r="97" spans="1:16" ht="30" customHeight="1" thickBot="1">
      <c r="A97" s="124" t="s">
        <v>58</v>
      </c>
      <c r="B97" s="125">
        <f>IF(OR(B13=" --- ",B21=" --- ")," --- ",B13/B21*100-100)</f>
        <v>7.3549144582354842</v>
      </c>
      <c r="C97" s="53">
        <f t="shared" ref="C97:P97" si="13">IF(OR(C13=" --- ",C21=" --- ")," --- ",C13/C21*100-100)</f>
        <v>-2.7915995902239104</v>
      </c>
      <c r="D97" s="53">
        <f t="shared" si="13"/>
        <v>-3.9439952672069012E-3</v>
      </c>
      <c r="E97" s="53">
        <f t="shared" si="13"/>
        <v>-0.39174900329345519</v>
      </c>
      <c r="F97" s="53" t="str">
        <f t="shared" si="13"/>
        <v xml:space="preserve"> --- </v>
      </c>
      <c r="G97" s="53">
        <f t="shared" si="13"/>
        <v>0.3477935676888535</v>
      </c>
      <c r="H97" s="53">
        <f t="shared" si="13"/>
        <v>6.1615376819916747</v>
      </c>
      <c r="I97" s="53">
        <f t="shared" si="13"/>
        <v>-1.9866784737997136</v>
      </c>
      <c r="J97" s="53" t="str">
        <f t="shared" si="13"/>
        <v xml:space="preserve"> --- </v>
      </c>
      <c r="K97" s="53">
        <f t="shared" si="13"/>
        <v>-1.2319005382457817</v>
      </c>
      <c r="L97" s="53">
        <f t="shared" si="13"/>
        <v>2.3249442248229002</v>
      </c>
      <c r="M97" s="53">
        <f t="shared" si="13"/>
        <v>-3.5068372298191548</v>
      </c>
      <c r="N97" s="53">
        <f t="shared" si="13"/>
        <v>-5.2075326671790947</v>
      </c>
      <c r="O97" s="126">
        <f t="shared" si="13"/>
        <v>-0.16186842409527458</v>
      </c>
      <c r="P97" s="127">
        <f t="shared" si="13"/>
        <v>6.1480937772500965E-2</v>
      </c>
    </row>
    <row r="98" spans="1:16" ht="30" customHeight="1" thickBot="1">
      <c r="A98" s="124" t="s">
        <v>59</v>
      </c>
      <c r="B98" s="129">
        <f>IF(OR(B21=" --- ",B29=" --- ")," --- ",B21/B29*100-100)</f>
        <v>7.0617283950617349</v>
      </c>
      <c r="C98" s="130">
        <f t="shared" ref="C98:P98" si="14">IF(OR(C21=" --- ",C29=" --- ")," --- ",C21/C29*100-100)</f>
        <v>3.4480148366829297</v>
      </c>
      <c r="D98" s="130" t="str">
        <f t="shared" si="14"/>
        <v xml:space="preserve"> --- </v>
      </c>
      <c r="E98" s="130">
        <f t="shared" si="14"/>
        <v>2.0736756431579266</v>
      </c>
      <c r="F98" s="130" t="str">
        <f t="shared" si="14"/>
        <v xml:space="preserve"> --- </v>
      </c>
      <c r="G98" s="130">
        <f t="shared" si="14"/>
        <v>5.1803485033237564</v>
      </c>
      <c r="H98" s="130" t="str">
        <f t="shared" si="14"/>
        <v xml:space="preserve"> --- </v>
      </c>
      <c r="I98" s="130" t="str">
        <f t="shared" si="14"/>
        <v xml:space="preserve"> --- </v>
      </c>
      <c r="J98" s="130" t="str">
        <f t="shared" si="14"/>
        <v xml:space="preserve"> --- </v>
      </c>
      <c r="K98" s="130" t="str">
        <f t="shared" si="14"/>
        <v xml:space="preserve"> --- </v>
      </c>
      <c r="L98" s="130">
        <f t="shared" si="14"/>
        <v>4.2561005468048734</v>
      </c>
      <c r="M98" s="130">
        <f t="shared" si="14"/>
        <v>5.0509731232622812</v>
      </c>
      <c r="N98" s="130" t="str">
        <f t="shared" si="14"/>
        <v xml:space="preserve"> --- </v>
      </c>
      <c r="O98" s="131">
        <f t="shared" si="14"/>
        <v>-1.7642827395600591</v>
      </c>
      <c r="P98" s="132">
        <f t="shared" si="14"/>
        <v>3.7794445095511406</v>
      </c>
    </row>
    <row r="99" spans="1:16" ht="15" customHeight="1" thickBot="1">
      <c r="A99" s="142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143"/>
    </row>
    <row r="100" spans="1:16" ht="30" customHeight="1" thickBot="1">
      <c r="A100" s="133" t="s">
        <v>60</v>
      </c>
      <c r="B100" s="134">
        <f>IF(OR(B13=" --- ",B21=" --- ")," --- ",B13-B21)</f>
        <v>1754</v>
      </c>
      <c r="C100" s="54">
        <f t="shared" ref="C100:P100" si="15">IF(OR(C13=" --- ",C21=" --- ")," --- ",C13-C21)</f>
        <v>-763</v>
      </c>
      <c r="D100" s="54">
        <f t="shared" si="15"/>
        <v>-1</v>
      </c>
      <c r="E100" s="54">
        <f t="shared" si="15"/>
        <v>-113</v>
      </c>
      <c r="F100" s="54" t="str">
        <f t="shared" si="15"/>
        <v xml:space="preserve"> --- </v>
      </c>
      <c r="G100" s="54">
        <f t="shared" si="15"/>
        <v>93</v>
      </c>
      <c r="H100" s="54">
        <f t="shared" si="15"/>
        <v>1824</v>
      </c>
      <c r="I100" s="54">
        <f t="shared" si="15"/>
        <v>-516</v>
      </c>
      <c r="J100" s="54" t="str">
        <f t="shared" si="15"/>
        <v xml:space="preserve"> --- </v>
      </c>
      <c r="K100" s="54">
        <f t="shared" si="15"/>
        <v>-325</v>
      </c>
      <c r="L100" s="54">
        <f t="shared" si="15"/>
        <v>594</v>
      </c>
      <c r="M100" s="54">
        <f t="shared" si="15"/>
        <v>-954</v>
      </c>
      <c r="N100" s="54">
        <f t="shared" si="15"/>
        <v>-1355</v>
      </c>
      <c r="O100" s="135">
        <f t="shared" si="15"/>
        <v>-42</v>
      </c>
      <c r="P100" s="136">
        <f t="shared" si="15"/>
        <v>16.333333333332121</v>
      </c>
    </row>
    <row r="101" spans="1:16" ht="30" customHeight="1" thickBot="1">
      <c r="A101" s="133" t="s">
        <v>61</v>
      </c>
      <c r="B101" s="137">
        <f>IF(OR(B21=" --- ",B29=" --- ")," --- ",B21-B29)</f>
        <v>1573</v>
      </c>
      <c r="C101" s="138">
        <f t="shared" ref="C101:P101" si="16">IF(OR(C21=" --- ",C29=" --- ")," --- ",C21-C29)</f>
        <v>911</v>
      </c>
      <c r="D101" s="138" t="str">
        <f t="shared" si="16"/>
        <v xml:space="preserve"> --- </v>
      </c>
      <c r="E101" s="138">
        <f t="shared" si="16"/>
        <v>586</v>
      </c>
      <c r="F101" s="138" t="str">
        <f t="shared" si="16"/>
        <v xml:space="preserve"> --- </v>
      </c>
      <c r="G101" s="138">
        <f t="shared" si="16"/>
        <v>1317</v>
      </c>
      <c r="H101" s="138" t="str">
        <f t="shared" si="16"/>
        <v xml:space="preserve"> --- </v>
      </c>
      <c r="I101" s="138" t="str">
        <f t="shared" si="16"/>
        <v xml:space="preserve"> --- </v>
      </c>
      <c r="J101" s="138" t="str">
        <f t="shared" si="16"/>
        <v xml:space="preserve"> --- </v>
      </c>
      <c r="K101" s="138" t="str">
        <f t="shared" si="16"/>
        <v xml:space="preserve"> --- </v>
      </c>
      <c r="L101" s="138">
        <f t="shared" si="16"/>
        <v>1043</v>
      </c>
      <c r="M101" s="138">
        <f t="shared" si="16"/>
        <v>1308</v>
      </c>
      <c r="N101" s="138" t="str">
        <f t="shared" si="16"/>
        <v xml:space="preserve"> --- </v>
      </c>
      <c r="O101" s="139">
        <f t="shared" si="16"/>
        <v>-466</v>
      </c>
      <c r="P101" s="140">
        <f t="shared" si="16"/>
        <v>967.5</v>
      </c>
    </row>
    <row r="103" spans="1:16">
      <c r="P103" s="30" t="s">
        <v>81</v>
      </c>
    </row>
    <row r="147" spans="1:16" ht="13.5" thickBot="1">
      <c r="P147" s="30" t="s">
        <v>82</v>
      </c>
    </row>
    <row r="148" spans="1:16" ht="16.5" thickBot="1">
      <c r="A148" s="197" t="s">
        <v>64</v>
      </c>
      <c r="B148" s="199" t="s">
        <v>1</v>
      </c>
      <c r="C148" s="200"/>
      <c r="D148" s="200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57"/>
    </row>
    <row r="149" spans="1:16" ht="114" customHeight="1" thickBot="1">
      <c r="A149" s="198"/>
      <c r="B149" s="31" t="s">
        <v>2</v>
      </c>
      <c r="C149" s="32" t="s">
        <v>3</v>
      </c>
      <c r="D149" s="32" t="s">
        <v>4</v>
      </c>
      <c r="E149" s="32" t="s">
        <v>5</v>
      </c>
      <c r="F149" s="32" t="s">
        <v>6</v>
      </c>
      <c r="G149" s="32" t="s">
        <v>7</v>
      </c>
      <c r="H149" s="32" t="s">
        <v>8</v>
      </c>
      <c r="I149" s="32" t="s">
        <v>9</v>
      </c>
      <c r="J149" s="32" t="s">
        <v>10</v>
      </c>
      <c r="K149" s="32" t="s">
        <v>11</v>
      </c>
      <c r="L149" s="32" t="s">
        <v>12</v>
      </c>
      <c r="M149" s="32" t="s">
        <v>13</v>
      </c>
      <c r="N149" s="32" t="s">
        <v>15</v>
      </c>
      <c r="O149" s="56" t="s">
        <v>14</v>
      </c>
      <c r="P149" s="58" t="s">
        <v>39</v>
      </c>
    </row>
    <row r="150" spans="1:16" ht="30" customHeight="1" thickBot="1">
      <c r="A150" s="124" t="s">
        <v>65</v>
      </c>
      <c r="B150" s="125">
        <f>IF(OR(B14=" --- ",B22=" --- ")," --- ",B14/B22*100-100)</f>
        <v>-8.0486392588303346</v>
      </c>
      <c r="C150" s="53">
        <f t="shared" ref="C150:P150" si="17">IF(OR(C14=" --- ",C22=" --- ")," --- ",C14/C22*100-100)</f>
        <v>-4.1500664010624178</v>
      </c>
      <c r="D150" s="53">
        <f t="shared" si="17"/>
        <v>-5.9965337954939315</v>
      </c>
      <c r="E150" s="53">
        <f t="shared" si="17"/>
        <v>-9.994138335287218</v>
      </c>
      <c r="F150" s="53" t="str">
        <f t="shared" si="17"/>
        <v xml:space="preserve"> --- </v>
      </c>
      <c r="G150" s="53">
        <f t="shared" si="17"/>
        <v>-9.2439644218551393</v>
      </c>
      <c r="H150" s="53">
        <f t="shared" si="17"/>
        <v>-2.0355411954765827</v>
      </c>
      <c r="I150" s="53">
        <f t="shared" si="17"/>
        <v>0</v>
      </c>
      <c r="J150" s="53" t="str">
        <f t="shared" si="17"/>
        <v xml:space="preserve"> --- </v>
      </c>
      <c r="K150" s="53">
        <f t="shared" si="17"/>
        <v>2.1037868162692774</v>
      </c>
      <c r="L150" s="53">
        <f t="shared" si="17"/>
        <v>-0.56944005061690461</v>
      </c>
      <c r="M150" s="53">
        <f t="shared" si="17"/>
        <v>6.8766066838046243</v>
      </c>
      <c r="N150" s="53">
        <f t="shared" si="17"/>
        <v>-3.306366514245525</v>
      </c>
      <c r="O150" s="126">
        <f t="shared" si="17"/>
        <v>-9.5196759259259238</v>
      </c>
      <c r="P150" s="127">
        <f t="shared" si="17"/>
        <v>-3.8502731069936829</v>
      </c>
    </row>
    <row r="151" spans="1:16" ht="30" customHeight="1" thickBot="1">
      <c r="A151" s="124" t="s">
        <v>66</v>
      </c>
      <c r="B151" s="129">
        <f>IF(OR(B22=" --- ",B30=" --- ")," --- ",B22/B30*100-100)</f>
        <v>18.085470085470078</v>
      </c>
      <c r="C151" s="130">
        <f t="shared" ref="C151:P151" si="18">IF(OR(C22=" --- ",C30=" --- ")," --- ",C22/C30*100-100)</f>
        <v>9.5272727272727167</v>
      </c>
      <c r="D151" s="130" t="str">
        <f t="shared" si="18"/>
        <v xml:space="preserve"> --- </v>
      </c>
      <c r="E151" s="130">
        <f t="shared" si="18"/>
        <v>13.280212483399751</v>
      </c>
      <c r="F151" s="130" t="str">
        <f t="shared" si="18"/>
        <v xml:space="preserve"> --- </v>
      </c>
      <c r="G151" s="130">
        <f t="shared" si="18"/>
        <v>22.537952510704557</v>
      </c>
      <c r="H151" s="130" t="str">
        <f t="shared" si="18"/>
        <v xml:space="preserve"> --- </v>
      </c>
      <c r="I151" s="130" t="str">
        <f t="shared" si="18"/>
        <v xml:space="preserve"> --- </v>
      </c>
      <c r="J151" s="130" t="str">
        <f t="shared" si="18"/>
        <v xml:space="preserve"> --- </v>
      </c>
      <c r="K151" s="130" t="str">
        <f t="shared" si="18"/>
        <v xml:space="preserve"> --- </v>
      </c>
      <c r="L151" s="130">
        <f t="shared" si="18"/>
        <v>8.2163642588154744</v>
      </c>
      <c r="M151" s="130">
        <f t="shared" si="18"/>
        <v>12.917271407837447</v>
      </c>
      <c r="N151" s="130" t="str">
        <f t="shared" si="18"/>
        <v xml:space="preserve"> --- </v>
      </c>
      <c r="O151" s="131">
        <f t="shared" si="18"/>
        <v>22.727272727272734</v>
      </c>
      <c r="P151" s="132">
        <f t="shared" si="18"/>
        <v>10.316134150252338</v>
      </c>
    </row>
    <row r="152" spans="1:16" ht="15" customHeight="1" thickBot="1">
      <c r="A152" s="142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143"/>
    </row>
    <row r="153" spans="1:16" ht="30" customHeight="1" thickBot="1">
      <c r="A153" s="133" t="s">
        <v>67</v>
      </c>
      <c r="B153" s="134">
        <f>IF(OR(B14=" --- ",B22=" --- ")," --- ",B14-B22)</f>
        <v>-278</v>
      </c>
      <c r="C153" s="54">
        <f t="shared" ref="C153:P153" si="19">IF(OR(C14=" --- ",C22=" --- ")," --- ",C14-C22)</f>
        <v>-125</v>
      </c>
      <c r="D153" s="54">
        <f t="shared" si="19"/>
        <v>-173</v>
      </c>
      <c r="E153" s="54">
        <f t="shared" si="19"/>
        <v>-341</v>
      </c>
      <c r="F153" s="54" t="str">
        <f t="shared" si="19"/>
        <v xml:space="preserve"> --- </v>
      </c>
      <c r="G153" s="54">
        <f t="shared" si="19"/>
        <v>-291</v>
      </c>
      <c r="H153" s="54">
        <f t="shared" si="19"/>
        <v>-63</v>
      </c>
      <c r="I153" s="54">
        <f t="shared" si="19"/>
        <v>0</v>
      </c>
      <c r="J153" s="54" t="str">
        <f t="shared" si="19"/>
        <v xml:space="preserve"> --- </v>
      </c>
      <c r="K153" s="54">
        <f t="shared" si="19"/>
        <v>60</v>
      </c>
      <c r="L153" s="54">
        <f t="shared" si="19"/>
        <v>-18</v>
      </c>
      <c r="M153" s="54">
        <f t="shared" si="19"/>
        <v>214</v>
      </c>
      <c r="N153" s="54">
        <f t="shared" si="19"/>
        <v>-94</v>
      </c>
      <c r="O153" s="135">
        <f t="shared" si="19"/>
        <v>-329</v>
      </c>
      <c r="P153" s="136">
        <f t="shared" si="19"/>
        <v>-119.83333333333348</v>
      </c>
    </row>
    <row r="154" spans="1:16" ht="30" customHeight="1" thickBot="1">
      <c r="A154" s="133" t="s">
        <v>68</v>
      </c>
      <c r="B154" s="137">
        <f>IF(OR(B22=" --- ",B30=" --- ")," --- ",B22-B30)</f>
        <v>529</v>
      </c>
      <c r="C154" s="138">
        <f t="shared" ref="C154:P154" si="20">IF(OR(C22=" --- ",C30=" --- ")," --- ",C22-C30)</f>
        <v>262</v>
      </c>
      <c r="D154" s="138" t="str">
        <f t="shared" si="20"/>
        <v xml:space="preserve"> --- </v>
      </c>
      <c r="E154" s="138">
        <f t="shared" si="20"/>
        <v>400</v>
      </c>
      <c r="F154" s="138" t="str">
        <f t="shared" si="20"/>
        <v xml:space="preserve"> --- </v>
      </c>
      <c r="G154" s="138">
        <f t="shared" si="20"/>
        <v>579</v>
      </c>
      <c r="H154" s="138" t="str">
        <f t="shared" si="20"/>
        <v xml:space="preserve"> --- </v>
      </c>
      <c r="I154" s="138" t="str">
        <f t="shared" si="20"/>
        <v xml:space="preserve"> --- </v>
      </c>
      <c r="J154" s="138" t="str">
        <f t="shared" si="20"/>
        <v xml:space="preserve"> --- </v>
      </c>
      <c r="K154" s="138" t="str">
        <f t="shared" si="20"/>
        <v xml:space="preserve"> --- </v>
      </c>
      <c r="L154" s="138">
        <f t="shared" si="20"/>
        <v>240</v>
      </c>
      <c r="M154" s="138">
        <f t="shared" si="20"/>
        <v>356</v>
      </c>
      <c r="N154" s="138" t="str">
        <f t="shared" si="20"/>
        <v xml:space="preserve"> --- </v>
      </c>
      <c r="O154" s="139">
        <f t="shared" si="20"/>
        <v>640</v>
      </c>
      <c r="P154" s="140">
        <f t="shared" si="20"/>
        <v>291.04761904761926</v>
      </c>
    </row>
    <row r="156" spans="1:16">
      <c r="P156" s="30" t="s">
        <v>83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9" priority="9" stopIfTrue="1">
      <formula>B9&gt;B17</formula>
    </cfRule>
    <cfRule type="expression" dxfId="18" priority="10" stopIfTrue="1">
      <formula>B9&lt;B17</formula>
    </cfRule>
  </conditionalFormatting>
  <conditionalFormatting sqref="C9:E9">
    <cfRule type="expression" dxfId="17" priority="7" stopIfTrue="1">
      <formula>C9&gt;C17</formula>
    </cfRule>
    <cfRule type="expression" dxfId="16" priority="8" stopIfTrue="1">
      <formula>C9&lt;C17</formula>
    </cfRule>
  </conditionalFormatting>
  <conditionalFormatting sqref="B10">
    <cfRule type="expression" dxfId="15" priority="5" stopIfTrue="1">
      <formula>B10&gt;B18</formula>
    </cfRule>
    <cfRule type="expression" dxfId="14" priority="6" stopIfTrue="1">
      <formula>B10&lt;B18</formula>
    </cfRule>
  </conditionalFormatting>
  <conditionalFormatting sqref="C9:O9">
    <cfRule type="expression" dxfId="13" priority="3" stopIfTrue="1">
      <formula>C9&gt;C17</formula>
    </cfRule>
    <cfRule type="expression" dxfId="12" priority="4" stopIfTrue="1">
      <formula>C9&lt;C17</formula>
    </cfRule>
  </conditionalFormatting>
  <conditionalFormatting sqref="C10:O10">
    <cfRule type="expression" dxfId="11" priority="1" stopIfTrue="1">
      <formula>C10&gt;C18</formula>
    </cfRule>
    <cfRule type="expression" dxfId="1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29" activeCellId="2" sqref="P13:P15 P21:P23 P29:P31"/>
    </sheetView>
  </sheetViews>
  <sheetFormatPr defaultRowHeight="12.75"/>
  <cols>
    <col min="1" max="1" width="48.85546875" style="27" customWidth="1"/>
    <col min="2" max="16" width="10.7109375" style="27" customWidth="1"/>
    <col min="17" max="18" width="9.28515625" style="27" bestFit="1" customWidth="1"/>
    <col min="19" max="16384" width="9.140625" style="27"/>
  </cols>
  <sheetData>
    <row r="1" spans="1:33" ht="14.25">
      <c r="P1" s="55" t="s">
        <v>38</v>
      </c>
    </row>
    <row r="2" spans="1:33" s="64" customFormat="1" ht="29.25" customHeight="1">
      <c r="A2" s="201" t="s">
        <v>49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</row>
    <row r="3" spans="1:33" ht="19.5" customHeight="1">
      <c r="A3" s="29"/>
      <c r="P3" s="28"/>
    </row>
    <row r="4" spans="1:33" s="43" customFormat="1" ht="29.25" customHeight="1">
      <c r="A4" s="17" t="s">
        <v>115</v>
      </c>
      <c r="B4" s="18"/>
      <c r="C4" s="18"/>
      <c r="D4" s="18"/>
      <c r="E4" s="18"/>
      <c r="F4" s="19"/>
      <c r="G4" s="18"/>
      <c r="H4" s="18"/>
      <c r="I4" s="18"/>
      <c r="J4" s="18"/>
      <c r="K4" s="18"/>
      <c r="L4" s="18"/>
      <c r="M4" s="18"/>
      <c r="N4" s="18"/>
      <c r="O4" s="18"/>
      <c r="P4" s="20" t="s">
        <v>0</v>
      </c>
    </row>
    <row r="5" spans="1:33" s="43" customFormat="1" ht="23.25" customHeight="1" thickBot="1">
      <c r="P5" s="44" t="s">
        <v>35</v>
      </c>
    </row>
    <row r="6" spans="1:33" ht="16.5" customHeight="1" thickBot="1">
      <c r="A6" s="197" t="s">
        <v>50</v>
      </c>
      <c r="B6" s="199" t="s">
        <v>1</v>
      </c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57"/>
    </row>
    <row r="7" spans="1:33" s="29" customFormat="1" ht="114" customHeight="1" thickBot="1">
      <c r="A7" s="198"/>
      <c r="B7" s="31" t="s">
        <v>2</v>
      </c>
      <c r="C7" s="32" t="s">
        <v>3</v>
      </c>
      <c r="D7" s="32" t="s">
        <v>4</v>
      </c>
      <c r="E7" s="32" t="s">
        <v>5</v>
      </c>
      <c r="F7" s="32" t="s">
        <v>6</v>
      </c>
      <c r="G7" s="32" t="s">
        <v>7</v>
      </c>
      <c r="H7" s="32" t="s">
        <v>8</v>
      </c>
      <c r="I7" s="32" t="s">
        <v>9</v>
      </c>
      <c r="J7" s="32" t="s">
        <v>10</v>
      </c>
      <c r="K7" s="32" t="s">
        <v>70</v>
      </c>
      <c r="L7" s="32" t="s">
        <v>12</v>
      </c>
      <c r="M7" s="32" t="s">
        <v>13</v>
      </c>
      <c r="N7" s="32" t="s">
        <v>15</v>
      </c>
      <c r="O7" s="56" t="s">
        <v>14</v>
      </c>
      <c r="P7" s="58" t="s">
        <v>39</v>
      </c>
      <c r="Q7" s="33"/>
      <c r="R7" s="33"/>
      <c r="S7" s="33"/>
      <c r="T7" s="34"/>
      <c r="U7" s="34"/>
      <c r="V7" s="34"/>
      <c r="W7" s="34"/>
    </row>
    <row r="8" spans="1:33" s="29" customFormat="1" ht="30" customHeight="1" thickBot="1">
      <c r="A8" s="93">
        <v>2011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4"/>
      <c r="Q8" s="33"/>
      <c r="R8" s="33"/>
      <c r="S8" s="33"/>
      <c r="T8" s="34"/>
      <c r="U8" s="34"/>
      <c r="V8" s="34"/>
      <c r="W8" s="34"/>
    </row>
    <row r="9" spans="1:33" s="39" customFormat="1" ht="30" customHeight="1">
      <c r="A9" s="95" t="s">
        <v>16</v>
      </c>
      <c r="B9" s="84">
        <v>11.7</v>
      </c>
      <c r="C9" s="85">
        <v>11.490566037735848</v>
      </c>
      <c r="D9" s="85">
        <v>11.36</v>
      </c>
      <c r="E9" s="85">
        <v>11.03</v>
      </c>
      <c r="F9" s="85">
        <v>11.21</v>
      </c>
      <c r="G9" s="85">
        <v>10.8</v>
      </c>
      <c r="H9" s="85">
        <v>11.293937362321627</v>
      </c>
      <c r="I9" s="85">
        <v>11.38</v>
      </c>
      <c r="J9" s="85">
        <v>10.78</v>
      </c>
      <c r="K9" s="85">
        <v>11.417999999999999</v>
      </c>
      <c r="L9" s="85">
        <v>11.371698113207549</v>
      </c>
      <c r="M9" s="85">
        <v>11.33</v>
      </c>
      <c r="N9" s="85">
        <v>11.3</v>
      </c>
      <c r="O9" s="96">
        <v>11.67</v>
      </c>
      <c r="P9" s="61">
        <f t="shared" ref="P9:P14" si="0">SUM(B9:O9)/COUNTIF(B9:O9,"&gt;0")</f>
        <v>11.295300108090359</v>
      </c>
    </row>
    <row r="10" spans="1:33" s="35" customFormat="1" ht="30" customHeight="1">
      <c r="A10" s="97" t="s">
        <v>18</v>
      </c>
      <c r="B10" s="86">
        <v>51</v>
      </c>
      <c r="C10" s="59">
        <v>57.12</v>
      </c>
      <c r="D10" s="59">
        <v>59.941400000000009</v>
      </c>
      <c r="E10" s="59">
        <v>51</v>
      </c>
      <c r="F10" s="59">
        <v>46.885000000000005</v>
      </c>
      <c r="G10" s="59">
        <v>55</v>
      </c>
      <c r="H10" s="59">
        <v>57.065735999999994</v>
      </c>
      <c r="I10" s="59">
        <v>60</v>
      </c>
      <c r="J10" s="59">
        <v>57</v>
      </c>
      <c r="K10" s="59">
        <v>52.3</v>
      </c>
      <c r="L10" s="59">
        <v>52.86</v>
      </c>
      <c r="M10" s="59">
        <v>54</v>
      </c>
      <c r="N10" s="59">
        <v>60</v>
      </c>
      <c r="O10" s="98">
        <v>53.1</v>
      </c>
      <c r="P10" s="62">
        <f t="shared" si="0"/>
        <v>54.805152571428572</v>
      </c>
    </row>
    <row r="11" spans="1:33" s="39" customFormat="1" ht="30" customHeight="1">
      <c r="A11" s="99" t="s">
        <v>17</v>
      </c>
      <c r="B11" s="87">
        <v>24962</v>
      </c>
      <c r="C11" s="60">
        <v>25440.799999999999</v>
      </c>
      <c r="D11" s="60">
        <v>24002</v>
      </c>
      <c r="E11" s="60">
        <v>25500</v>
      </c>
      <c r="F11" s="60">
        <v>24300</v>
      </c>
      <c r="G11" s="60">
        <v>24150</v>
      </c>
      <c r="H11" s="60">
        <v>24280</v>
      </c>
      <c r="I11" s="60">
        <v>24142</v>
      </c>
      <c r="J11" s="60">
        <v>24398</v>
      </c>
      <c r="K11" s="60">
        <v>24648</v>
      </c>
      <c r="L11" s="60">
        <v>24774</v>
      </c>
      <c r="M11" s="60">
        <v>24784</v>
      </c>
      <c r="N11" s="60">
        <v>23226</v>
      </c>
      <c r="O11" s="100">
        <v>25711</v>
      </c>
      <c r="P11" s="63">
        <f t="shared" si="0"/>
        <v>24594.12857142857</v>
      </c>
    </row>
    <row r="12" spans="1:33" s="104" customFormat="1" ht="30" customHeight="1" thickBot="1">
      <c r="A12" s="101" t="s">
        <v>19</v>
      </c>
      <c r="B12" s="88">
        <v>13500</v>
      </c>
      <c r="C12" s="89">
        <v>13740.212133072409</v>
      </c>
      <c r="D12" s="89">
        <v>13545</v>
      </c>
      <c r="E12" s="89">
        <v>13050</v>
      </c>
      <c r="F12" s="89">
        <v>13800</v>
      </c>
      <c r="G12" s="89">
        <v>13096</v>
      </c>
      <c r="H12" s="89">
        <v>14420</v>
      </c>
      <c r="I12" s="89">
        <v>14590</v>
      </c>
      <c r="J12" s="89">
        <v>14652</v>
      </c>
      <c r="K12" s="89">
        <v>12692</v>
      </c>
      <c r="L12" s="89">
        <v>13847</v>
      </c>
      <c r="M12" s="89">
        <v>14966</v>
      </c>
      <c r="N12" s="89">
        <v>13747</v>
      </c>
      <c r="O12" s="102">
        <v>13838</v>
      </c>
      <c r="P12" s="103">
        <f t="shared" si="0"/>
        <v>13820.2294380766</v>
      </c>
    </row>
    <row r="13" spans="1:33" s="39" customFormat="1" ht="30" customHeight="1" thickBot="1">
      <c r="A13" s="105" t="s">
        <v>51</v>
      </c>
      <c r="B13" s="36">
        <f>IF(B9=0," --- ",ROUND(12*(1/B9*B11),))</f>
        <v>25602</v>
      </c>
      <c r="C13" s="36">
        <f t="shared" ref="C13:O14" si="1">IF(C9=0," --- ",ROUND(12*(1/C9*C11),))</f>
        <v>26569</v>
      </c>
      <c r="D13" s="36">
        <f t="shared" si="1"/>
        <v>25354</v>
      </c>
      <c r="E13" s="36">
        <f t="shared" si="1"/>
        <v>27743</v>
      </c>
      <c r="F13" s="36">
        <f t="shared" si="1"/>
        <v>26012</v>
      </c>
      <c r="G13" s="36">
        <f t="shared" si="1"/>
        <v>26833</v>
      </c>
      <c r="H13" s="36">
        <f t="shared" si="1"/>
        <v>25798</v>
      </c>
      <c r="I13" s="36">
        <f t="shared" si="1"/>
        <v>25457</v>
      </c>
      <c r="J13" s="36">
        <f t="shared" si="1"/>
        <v>27159</v>
      </c>
      <c r="K13" s="36">
        <f>IF(K9=0," --- ",ROUND(12*(1/K9*K11)+Q38,))</f>
        <v>26057</v>
      </c>
      <c r="L13" s="36">
        <f t="shared" si="1"/>
        <v>26143</v>
      </c>
      <c r="M13" s="36">
        <f t="shared" si="1"/>
        <v>26250</v>
      </c>
      <c r="N13" s="36">
        <f t="shared" si="1"/>
        <v>24665</v>
      </c>
      <c r="O13" s="106">
        <f t="shared" si="1"/>
        <v>26438</v>
      </c>
      <c r="P13" s="107">
        <f t="shared" si="0"/>
        <v>26148.571428571428</v>
      </c>
      <c r="Q13" s="37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37"/>
    </row>
    <row r="14" spans="1:33" s="39" customFormat="1" ht="30" customHeight="1" thickBot="1">
      <c r="A14" s="105" t="s">
        <v>52</v>
      </c>
      <c r="B14" s="90">
        <f>IF(B10=0," --- ",ROUND(12*(1/B10*B12),))</f>
        <v>3176</v>
      </c>
      <c r="C14" s="90">
        <f t="shared" si="1"/>
        <v>2887</v>
      </c>
      <c r="D14" s="90">
        <f t="shared" si="1"/>
        <v>2712</v>
      </c>
      <c r="E14" s="90">
        <f t="shared" si="1"/>
        <v>3071</v>
      </c>
      <c r="F14" s="90">
        <f t="shared" si="1"/>
        <v>3532</v>
      </c>
      <c r="G14" s="90">
        <f t="shared" si="1"/>
        <v>2857</v>
      </c>
      <c r="H14" s="90">
        <f t="shared" si="1"/>
        <v>3032</v>
      </c>
      <c r="I14" s="90">
        <f t="shared" si="1"/>
        <v>2918</v>
      </c>
      <c r="J14" s="90">
        <f t="shared" si="1"/>
        <v>3085</v>
      </c>
      <c r="K14" s="90">
        <f t="shared" si="1"/>
        <v>2912</v>
      </c>
      <c r="L14" s="90">
        <f t="shared" si="1"/>
        <v>3143</v>
      </c>
      <c r="M14" s="90">
        <f t="shared" si="1"/>
        <v>3326</v>
      </c>
      <c r="N14" s="90">
        <f t="shared" si="1"/>
        <v>2749</v>
      </c>
      <c r="O14" s="109">
        <f t="shared" si="1"/>
        <v>3127</v>
      </c>
      <c r="P14" s="107">
        <f t="shared" si="0"/>
        <v>3037.6428571428573</v>
      </c>
      <c r="Q14" s="37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</row>
    <row r="15" spans="1:33" s="39" customFormat="1" ht="30" customHeight="1" thickBot="1">
      <c r="A15" s="105" t="s">
        <v>53</v>
      </c>
      <c r="B15" s="90">
        <f>IF(B9=0," --- ",B13+B14)</f>
        <v>28778</v>
      </c>
      <c r="C15" s="90">
        <f t="shared" ref="C15:P15" si="2">IF(C9=0," --- ",C13+C14)</f>
        <v>29456</v>
      </c>
      <c r="D15" s="90">
        <f t="shared" si="2"/>
        <v>28066</v>
      </c>
      <c r="E15" s="90">
        <f t="shared" si="2"/>
        <v>30814</v>
      </c>
      <c r="F15" s="90">
        <f t="shared" si="2"/>
        <v>29544</v>
      </c>
      <c r="G15" s="90">
        <f t="shared" si="2"/>
        <v>29690</v>
      </c>
      <c r="H15" s="90">
        <f t="shared" si="2"/>
        <v>28830</v>
      </c>
      <c r="I15" s="90">
        <f t="shared" si="2"/>
        <v>28375</v>
      </c>
      <c r="J15" s="90">
        <f t="shared" si="2"/>
        <v>30244</v>
      </c>
      <c r="K15" s="90">
        <f t="shared" si="2"/>
        <v>28969</v>
      </c>
      <c r="L15" s="90">
        <f t="shared" si="2"/>
        <v>29286</v>
      </c>
      <c r="M15" s="90">
        <f t="shared" si="2"/>
        <v>29576</v>
      </c>
      <c r="N15" s="90">
        <f t="shared" si="2"/>
        <v>27414</v>
      </c>
      <c r="O15" s="109">
        <f t="shared" si="2"/>
        <v>29565</v>
      </c>
      <c r="P15" s="107">
        <f t="shared" si="2"/>
        <v>29186.214285714286</v>
      </c>
      <c r="Q15" s="37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</row>
    <row r="16" spans="1:33" s="29" customFormat="1" ht="30" customHeight="1" thickBot="1">
      <c r="A16" s="93">
        <v>2010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2"/>
      <c r="Q16" s="33"/>
      <c r="R16" s="33"/>
      <c r="S16" s="33"/>
      <c r="T16" s="34"/>
      <c r="U16" s="34"/>
      <c r="V16" s="34"/>
      <c r="W16" s="34"/>
    </row>
    <row r="17" spans="1:23" s="39" customFormat="1" ht="30" customHeight="1">
      <c r="A17" s="95" t="s">
        <v>16</v>
      </c>
      <c r="B17" s="113">
        <v>12.5</v>
      </c>
      <c r="C17" s="85">
        <v>11.490566037735848</v>
      </c>
      <c r="D17" s="85">
        <v>11.36</v>
      </c>
      <c r="E17" s="85">
        <v>11.03</v>
      </c>
      <c r="F17" s="85">
        <v>10.88</v>
      </c>
      <c r="G17" s="85">
        <v>10.8</v>
      </c>
      <c r="H17" s="85">
        <v>11.493151996935159</v>
      </c>
      <c r="I17" s="85">
        <v>11.44</v>
      </c>
      <c r="J17" s="85">
        <v>10.78</v>
      </c>
      <c r="K17" s="85">
        <v>11.379</v>
      </c>
      <c r="L17" s="85">
        <v>11.750754716981131</v>
      </c>
      <c r="M17" s="85">
        <v>11.33</v>
      </c>
      <c r="N17" s="85">
        <v>10.93</v>
      </c>
      <c r="O17" s="96">
        <v>11.67</v>
      </c>
      <c r="P17" s="114">
        <f t="shared" ref="P17:P22" si="3">SUM(B17:O17)/COUNTIF(B17:O17,"&gt;0")</f>
        <v>11.34524805368944</v>
      </c>
      <c r="R17" s="115"/>
      <c r="S17" s="115"/>
    </row>
    <row r="18" spans="1:23" s="35" customFormat="1" ht="30" customHeight="1">
      <c r="A18" s="97" t="s">
        <v>18</v>
      </c>
      <c r="B18" s="116">
        <v>51</v>
      </c>
      <c r="C18" s="59">
        <v>57.12</v>
      </c>
      <c r="D18" s="59">
        <v>59.941400000000009</v>
      </c>
      <c r="E18" s="59">
        <v>51</v>
      </c>
      <c r="F18" s="59">
        <v>45.6</v>
      </c>
      <c r="G18" s="59">
        <v>55</v>
      </c>
      <c r="H18" s="59">
        <v>57.065735999999994</v>
      </c>
      <c r="I18" s="59">
        <v>60</v>
      </c>
      <c r="J18" s="59">
        <v>57</v>
      </c>
      <c r="K18" s="59">
        <v>55.4</v>
      </c>
      <c r="L18" s="59">
        <v>51.82</v>
      </c>
      <c r="M18" s="59">
        <v>54</v>
      </c>
      <c r="N18" s="59">
        <v>55.5</v>
      </c>
      <c r="O18" s="98">
        <v>53.1</v>
      </c>
      <c r="P18" s="117">
        <f t="shared" si="3"/>
        <v>54.53908114285715</v>
      </c>
      <c r="R18" s="115"/>
      <c r="S18" s="115"/>
    </row>
    <row r="19" spans="1:23" s="39" customFormat="1" ht="30" customHeight="1">
      <c r="A19" s="99" t="s">
        <v>17</v>
      </c>
      <c r="B19" s="118">
        <v>24842</v>
      </c>
      <c r="C19" s="60">
        <v>26171.25</v>
      </c>
      <c r="D19" s="60">
        <v>24002.36335323206</v>
      </c>
      <c r="E19" s="60">
        <v>25600</v>
      </c>
      <c r="F19" s="60">
        <v>24300</v>
      </c>
      <c r="G19" s="60">
        <v>24066</v>
      </c>
      <c r="H19" s="60">
        <v>24950</v>
      </c>
      <c r="I19" s="60">
        <v>24761</v>
      </c>
      <c r="J19" s="60">
        <v>24996</v>
      </c>
      <c r="K19" s="60">
        <v>25017</v>
      </c>
      <c r="L19" s="60">
        <v>25018</v>
      </c>
      <c r="M19" s="60">
        <v>25685</v>
      </c>
      <c r="N19" s="60">
        <v>23700</v>
      </c>
      <c r="O19" s="100">
        <v>25752</v>
      </c>
      <c r="P19" s="119">
        <f t="shared" si="3"/>
        <v>24918.615239516574</v>
      </c>
      <c r="R19" s="115"/>
      <c r="S19" s="115"/>
    </row>
    <row r="20" spans="1:23" s="104" customFormat="1" ht="30" customHeight="1" thickBot="1">
      <c r="A20" s="101" t="s">
        <v>19</v>
      </c>
      <c r="B20" s="120">
        <v>14681</v>
      </c>
      <c r="C20" s="89">
        <v>14335</v>
      </c>
      <c r="D20" s="89">
        <v>14410.364100000001</v>
      </c>
      <c r="E20" s="89">
        <v>14500</v>
      </c>
      <c r="F20" s="89">
        <v>14100</v>
      </c>
      <c r="G20" s="89">
        <v>14429</v>
      </c>
      <c r="H20" s="89">
        <v>14720</v>
      </c>
      <c r="I20" s="89">
        <v>14590</v>
      </c>
      <c r="J20" s="89">
        <v>15311</v>
      </c>
      <c r="K20" s="89">
        <v>13166</v>
      </c>
      <c r="L20" s="89">
        <v>13651</v>
      </c>
      <c r="M20" s="89">
        <v>14006</v>
      </c>
      <c r="N20" s="89">
        <v>13150</v>
      </c>
      <c r="O20" s="102">
        <v>15291</v>
      </c>
      <c r="P20" s="121">
        <f t="shared" si="3"/>
        <v>14310.026007142858</v>
      </c>
      <c r="R20" s="115"/>
      <c r="S20" s="115"/>
    </row>
    <row r="21" spans="1:23" s="104" customFormat="1" ht="30" customHeight="1" thickBot="1">
      <c r="A21" s="105" t="s">
        <v>51</v>
      </c>
      <c r="B21" s="36">
        <f>IF(B17=0," --- ",ROUND(12*(1/B17*B19),))</f>
        <v>23848</v>
      </c>
      <c r="C21" s="36">
        <f t="shared" ref="C21:O22" si="4">IF(C17=0," --- ",ROUND(12*(1/C17*C19),))</f>
        <v>27332</v>
      </c>
      <c r="D21" s="36">
        <f t="shared" si="4"/>
        <v>25355</v>
      </c>
      <c r="E21" s="36">
        <f t="shared" si="4"/>
        <v>27851</v>
      </c>
      <c r="F21" s="36">
        <f t="shared" si="4"/>
        <v>26801</v>
      </c>
      <c r="G21" s="36">
        <f t="shared" si="4"/>
        <v>26740</v>
      </c>
      <c r="H21" s="36">
        <f t="shared" si="4"/>
        <v>26050</v>
      </c>
      <c r="I21" s="36">
        <f t="shared" si="4"/>
        <v>25973</v>
      </c>
      <c r="J21" s="36">
        <f t="shared" si="4"/>
        <v>27825</v>
      </c>
      <c r="K21" s="36">
        <f t="shared" si="4"/>
        <v>26382</v>
      </c>
      <c r="L21" s="36">
        <f t="shared" si="4"/>
        <v>25549</v>
      </c>
      <c r="M21" s="36">
        <f t="shared" si="4"/>
        <v>27204</v>
      </c>
      <c r="N21" s="36">
        <f t="shared" si="4"/>
        <v>26020</v>
      </c>
      <c r="O21" s="106">
        <f t="shared" si="4"/>
        <v>26480</v>
      </c>
      <c r="P21" s="107">
        <f t="shared" si="3"/>
        <v>26386.428571428572</v>
      </c>
    </row>
    <row r="22" spans="1:23" s="104" customFormat="1" ht="30" customHeight="1" thickBot="1">
      <c r="A22" s="105" t="s">
        <v>52</v>
      </c>
      <c r="B22" s="90">
        <f>IF(B18=0," --- ",ROUND(12*(1/B18*B20),))</f>
        <v>3454</v>
      </c>
      <c r="C22" s="90">
        <f t="shared" si="4"/>
        <v>3012</v>
      </c>
      <c r="D22" s="90">
        <f t="shared" si="4"/>
        <v>2885</v>
      </c>
      <c r="E22" s="90">
        <f t="shared" si="4"/>
        <v>3412</v>
      </c>
      <c r="F22" s="90">
        <f t="shared" si="4"/>
        <v>3711</v>
      </c>
      <c r="G22" s="90">
        <f t="shared" si="4"/>
        <v>3148</v>
      </c>
      <c r="H22" s="90">
        <f t="shared" si="4"/>
        <v>3095</v>
      </c>
      <c r="I22" s="90">
        <f t="shared" si="4"/>
        <v>2918</v>
      </c>
      <c r="J22" s="90">
        <f t="shared" si="4"/>
        <v>3223</v>
      </c>
      <c r="K22" s="90">
        <f t="shared" si="4"/>
        <v>2852</v>
      </c>
      <c r="L22" s="90">
        <f t="shared" si="4"/>
        <v>3161</v>
      </c>
      <c r="M22" s="90">
        <f t="shared" si="4"/>
        <v>3112</v>
      </c>
      <c r="N22" s="90">
        <f t="shared" si="4"/>
        <v>2843</v>
      </c>
      <c r="O22" s="109">
        <f t="shared" si="4"/>
        <v>3456</v>
      </c>
      <c r="P22" s="107">
        <f t="shared" si="3"/>
        <v>3163</v>
      </c>
    </row>
    <row r="23" spans="1:23" s="39" customFormat="1" ht="30" customHeight="1" thickBot="1">
      <c r="A23" s="105" t="s">
        <v>53</v>
      </c>
      <c r="B23" s="90">
        <f t="shared" ref="B23:P23" si="5">IF(B17=0," --- ",B21+B22)</f>
        <v>27302</v>
      </c>
      <c r="C23" s="90">
        <f t="shared" si="5"/>
        <v>30344</v>
      </c>
      <c r="D23" s="90">
        <f t="shared" si="5"/>
        <v>28240</v>
      </c>
      <c r="E23" s="90">
        <f t="shared" si="5"/>
        <v>31263</v>
      </c>
      <c r="F23" s="90">
        <f t="shared" si="5"/>
        <v>30512</v>
      </c>
      <c r="G23" s="90">
        <f t="shared" si="5"/>
        <v>29888</v>
      </c>
      <c r="H23" s="90">
        <f t="shared" si="5"/>
        <v>29145</v>
      </c>
      <c r="I23" s="90">
        <f t="shared" si="5"/>
        <v>28891</v>
      </c>
      <c r="J23" s="90">
        <f t="shared" si="5"/>
        <v>31048</v>
      </c>
      <c r="K23" s="90">
        <f t="shared" si="5"/>
        <v>29234</v>
      </c>
      <c r="L23" s="90">
        <f t="shared" si="5"/>
        <v>28710</v>
      </c>
      <c r="M23" s="90">
        <f t="shared" si="5"/>
        <v>30316</v>
      </c>
      <c r="N23" s="90">
        <f t="shared" si="5"/>
        <v>28863</v>
      </c>
      <c r="O23" s="109">
        <f t="shared" si="5"/>
        <v>29936</v>
      </c>
      <c r="P23" s="107">
        <f t="shared" si="5"/>
        <v>29549.428571428572</v>
      </c>
    </row>
    <row r="24" spans="1:23" s="29" customFormat="1" ht="30" customHeight="1" thickBot="1">
      <c r="A24" s="93">
        <v>2009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22"/>
      <c r="Q24" s="33"/>
      <c r="R24" s="33"/>
      <c r="S24" s="33"/>
      <c r="T24" s="34"/>
      <c r="U24" s="34"/>
      <c r="V24" s="34"/>
      <c r="W24" s="34"/>
    </row>
    <row r="25" spans="1:23" s="39" customFormat="1" ht="30" customHeight="1">
      <c r="A25" s="95" t="s">
        <v>16</v>
      </c>
      <c r="B25" s="113">
        <v>0</v>
      </c>
      <c r="C25" s="85">
        <v>11.320754716981131</v>
      </c>
      <c r="D25" s="85">
        <v>0</v>
      </c>
      <c r="E25" s="85">
        <v>11.03</v>
      </c>
      <c r="F25" s="85">
        <v>0</v>
      </c>
      <c r="G25" s="85">
        <v>10.8</v>
      </c>
      <c r="H25" s="85">
        <v>0</v>
      </c>
      <c r="I25" s="85">
        <v>0</v>
      </c>
      <c r="J25" s="85">
        <v>0</v>
      </c>
      <c r="K25" s="85">
        <v>0</v>
      </c>
      <c r="L25" s="85">
        <v>11.750754716981131</v>
      </c>
      <c r="M25" s="85">
        <v>11.33</v>
      </c>
      <c r="N25" s="85">
        <v>0</v>
      </c>
      <c r="O25" s="96">
        <v>11.29</v>
      </c>
      <c r="P25" s="114">
        <f t="shared" ref="P25:P30" si="6">SUM(B25:O25)/COUNTIF(B25:O25,"&gt;0")</f>
        <v>11.253584905660375</v>
      </c>
      <c r="R25" s="115"/>
      <c r="S25" s="115"/>
    </row>
    <row r="26" spans="1:23" s="35" customFormat="1" ht="30" customHeight="1">
      <c r="A26" s="97" t="s">
        <v>18</v>
      </c>
      <c r="B26" s="116">
        <v>0</v>
      </c>
      <c r="C26" s="59">
        <v>56</v>
      </c>
      <c r="D26" s="59">
        <v>0</v>
      </c>
      <c r="E26" s="59">
        <v>51</v>
      </c>
      <c r="F26" s="59">
        <v>0</v>
      </c>
      <c r="G26" s="59">
        <v>55</v>
      </c>
      <c r="H26" s="59">
        <v>0</v>
      </c>
      <c r="I26" s="59">
        <v>0</v>
      </c>
      <c r="J26" s="59">
        <v>0</v>
      </c>
      <c r="K26" s="59">
        <v>0</v>
      </c>
      <c r="L26" s="59">
        <v>51.82</v>
      </c>
      <c r="M26" s="59">
        <v>54</v>
      </c>
      <c r="N26" s="59">
        <v>0</v>
      </c>
      <c r="O26" s="98">
        <v>53.1</v>
      </c>
      <c r="P26" s="117">
        <f t="shared" si="6"/>
        <v>53.486666666666672</v>
      </c>
      <c r="R26" s="115"/>
      <c r="S26" s="115"/>
    </row>
    <row r="27" spans="1:23" s="39" customFormat="1" ht="30" customHeight="1">
      <c r="A27" s="99" t="s">
        <v>17</v>
      </c>
      <c r="B27" s="118">
        <v>0</v>
      </c>
      <c r="C27" s="60">
        <v>24925</v>
      </c>
      <c r="D27" s="60">
        <v>0</v>
      </c>
      <c r="E27" s="60">
        <v>25080</v>
      </c>
      <c r="F27" s="60">
        <v>0</v>
      </c>
      <c r="G27" s="60">
        <v>23177</v>
      </c>
      <c r="H27" s="60">
        <v>0</v>
      </c>
      <c r="I27" s="60">
        <v>0</v>
      </c>
      <c r="J27" s="60">
        <v>0</v>
      </c>
      <c r="K27" s="60">
        <v>0</v>
      </c>
      <c r="L27" s="60">
        <v>23997</v>
      </c>
      <c r="M27" s="60">
        <v>24450</v>
      </c>
      <c r="N27" s="60">
        <v>0</v>
      </c>
      <c r="O27" s="100">
        <v>24850</v>
      </c>
      <c r="P27" s="119">
        <f t="shared" si="6"/>
        <v>24413.166666666668</v>
      </c>
      <c r="R27" s="115"/>
      <c r="S27" s="115"/>
    </row>
    <row r="28" spans="1:23" s="104" customFormat="1" ht="30" customHeight="1" thickBot="1">
      <c r="A28" s="101" t="s">
        <v>19</v>
      </c>
      <c r="B28" s="120">
        <v>0</v>
      </c>
      <c r="C28" s="89">
        <v>12831</v>
      </c>
      <c r="D28" s="89">
        <v>0</v>
      </c>
      <c r="E28" s="89">
        <v>12800</v>
      </c>
      <c r="F28" s="89">
        <v>0</v>
      </c>
      <c r="G28" s="89">
        <v>11776</v>
      </c>
      <c r="H28" s="89">
        <v>0</v>
      </c>
      <c r="I28" s="89">
        <v>0</v>
      </c>
      <c r="J28" s="89">
        <v>0</v>
      </c>
      <c r="K28" s="89">
        <v>0</v>
      </c>
      <c r="L28" s="89">
        <v>12613</v>
      </c>
      <c r="M28" s="89">
        <v>12400</v>
      </c>
      <c r="N28" s="89">
        <v>0</v>
      </c>
      <c r="O28" s="102">
        <v>12460</v>
      </c>
      <c r="P28" s="121">
        <f t="shared" si="6"/>
        <v>12480</v>
      </c>
      <c r="R28" s="115"/>
      <c r="S28" s="115"/>
    </row>
    <row r="29" spans="1:23" s="104" customFormat="1" ht="30" customHeight="1" thickBot="1">
      <c r="A29" s="105" t="s">
        <v>51</v>
      </c>
      <c r="B29" s="36" t="str">
        <f>IF(B25=0," --- ",ROUND(12*(1/B25*B27),))</f>
        <v xml:space="preserve"> --- </v>
      </c>
      <c r="C29" s="36">
        <f t="shared" ref="C29:O30" si="7">IF(C25=0," --- ",ROUND(12*(1/C25*C27),))</f>
        <v>26421</v>
      </c>
      <c r="D29" s="36" t="str">
        <f t="shared" si="7"/>
        <v xml:space="preserve"> --- </v>
      </c>
      <c r="E29" s="36">
        <f t="shared" si="7"/>
        <v>27286</v>
      </c>
      <c r="F29" s="36" t="str">
        <f t="shared" si="7"/>
        <v xml:space="preserve"> --- </v>
      </c>
      <c r="G29" s="36">
        <f t="shared" si="7"/>
        <v>25752</v>
      </c>
      <c r="H29" s="36" t="str">
        <f t="shared" si="7"/>
        <v xml:space="preserve"> --- </v>
      </c>
      <c r="I29" s="36" t="str">
        <f t="shared" si="7"/>
        <v xml:space="preserve"> --- </v>
      </c>
      <c r="J29" s="36" t="str">
        <f t="shared" si="7"/>
        <v xml:space="preserve"> --- </v>
      </c>
      <c r="K29" s="36" t="str">
        <f t="shared" si="7"/>
        <v xml:space="preserve"> --- </v>
      </c>
      <c r="L29" s="36">
        <f t="shared" si="7"/>
        <v>24506</v>
      </c>
      <c r="M29" s="36">
        <f t="shared" si="7"/>
        <v>25896</v>
      </c>
      <c r="N29" s="36" t="str">
        <f t="shared" si="7"/>
        <v xml:space="preserve"> --- </v>
      </c>
      <c r="O29" s="106">
        <f t="shared" si="7"/>
        <v>26413</v>
      </c>
      <c r="P29" s="107">
        <f t="shared" si="6"/>
        <v>26045.666666666668</v>
      </c>
    </row>
    <row r="30" spans="1:23" s="104" customFormat="1" ht="30" customHeight="1" thickBot="1">
      <c r="A30" s="105" t="s">
        <v>52</v>
      </c>
      <c r="B30" s="90" t="str">
        <f>IF(B26=0," --- ",ROUND(12*(1/B26*B28),))</f>
        <v xml:space="preserve"> --- </v>
      </c>
      <c r="C30" s="90">
        <f t="shared" si="7"/>
        <v>2750</v>
      </c>
      <c r="D30" s="90" t="str">
        <f t="shared" si="7"/>
        <v xml:space="preserve"> --- </v>
      </c>
      <c r="E30" s="90">
        <f t="shared" si="7"/>
        <v>3012</v>
      </c>
      <c r="F30" s="90" t="str">
        <f t="shared" si="7"/>
        <v xml:space="preserve"> --- </v>
      </c>
      <c r="G30" s="90">
        <f t="shared" si="7"/>
        <v>2569</v>
      </c>
      <c r="H30" s="90" t="str">
        <f t="shared" si="7"/>
        <v xml:space="preserve"> --- </v>
      </c>
      <c r="I30" s="90" t="str">
        <f t="shared" si="7"/>
        <v xml:space="preserve"> --- </v>
      </c>
      <c r="J30" s="90" t="str">
        <f t="shared" si="7"/>
        <v xml:space="preserve"> --- </v>
      </c>
      <c r="K30" s="90" t="str">
        <f t="shared" si="7"/>
        <v xml:space="preserve"> --- </v>
      </c>
      <c r="L30" s="90">
        <f t="shared" si="7"/>
        <v>2921</v>
      </c>
      <c r="M30" s="90">
        <f t="shared" si="7"/>
        <v>2756</v>
      </c>
      <c r="N30" s="90" t="str">
        <f t="shared" si="7"/>
        <v xml:space="preserve"> --- </v>
      </c>
      <c r="O30" s="109">
        <f t="shared" si="7"/>
        <v>2816</v>
      </c>
      <c r="P30" s="107">
        <f t="shared" si="6"/>
        <v>2804</v>
      </c>
    </row>
    <row r="31" spans="1:23" s="39" customFormat="1" ht="30" customHeight="1" thickBot="1">
      <c r="A31" s="105" t="s">
        <v>53</v>
      </c>
      <c r="B31" s="90" t="str">
        <f t="shared" ref="B31:P31" si="8">IF(B25=0," --- ",B29+B30)</f>
        <v xml:space="preserve"> --- </v>
      </c>
      <c r="C31" s="90">
        <f t="shared" si="8"/>
        <v>29171</v>
      </c>
      <c r="D31" s="90" t="str">
        <f t="shared" si="8"/>
        <v xml:space="preserve"> --- </v>
      </c>
      <c r="E31" s="90">
        <f t="shared" si="8"/>
        <v>30298</v>
      </c>
      <c r="F31" s="90" t="str">
        <f t="shared" si="8"/>
        <v xml:space="preserve"> --- </v>
      </c>
      <c r="G31" s="90">
        <f t="shared" si="8"/>
        <v>28321</v>
      </c>
      <c r="H31" s="90" t="str">
        <f t="shared" si="8"/>
        <v xml:space="preserve"> --- </v>
      </c>
      <c r="I31" s="90" t="str">
        <f t="shared" si="8"/>
        <v xml:space="preserve"> --- </v>
      </c>
      <c r="J31" s="90" t="str">
        <f t="shared" si="8"/>
        <v xml:space="preserve"> --- </v>
      </c>
      <c r="K31" s="90" t="str">
        <f t="shared" si="8"/>
        <v xml:space="preserve"> --- </v>
      </c>
      <c r="L31" s="90">
        <f t="shared" si="8"/>
        <v>27427</v>
      </c>
      <c r="M31" s="90">
        <f t="shared" si="8"/>
        <v>28652</v>
      </c>
      <c r="N31" s="90" t="str">
        <f t="shared" si="8"/>
        <v xml:space="preserve"> --- </v>
      </c>
      <c r="O31" s="109">
        <f t="shared" si="8"/>
        <v>29229</v>
      </c>
      <c r="P31" s="107">
        <f t="shared" si="8"/>
        <v>28849.666666666668</v>
      </c>
    </row>
    <row r="32" spans="1:23" s="39" customFormat="1" ht="15" customHeight="1" thickBot="1">
      <c r="C32" s="37"/>
      <c r="D32" s="37"/>
      <c r="E32" s="37"/>
      <c r="F32" s="37"/>
      <c r="G32" s="123"/>
      <c r="H32" s="123"/>
    </row>
    <row r="33" spans="1:17" s="49" customFormat="1" ht="30" customHeight="1" thickBot="1">
      <c r="A33" s="124" t="s">
        <v>54</v>
      </c>
      <c r="B33" s="125">
        <f>IF(OR(B15=" --- ",B23=" --- ")," --- ",B15/B23*100-100)</f>
        <v>5.4061973481796173</v>
      </c>
      <c r="C33" s="53">
        <f t="shared" ref="C33:P33" si="9">IF(OR(C15=" --- ",C23=" --- ")," --- ",C15/C23*100-100)</f>
        <v>-2.9264434484576896</v>
      </c>
      <c r="D33" s="53">
        <f t="shared" si="9"/>
        <v>-0.61614730878186208</v>
      </c>
      <c r="E33" s="53">
        <f t="shared" si="9"/>
        <v>-1.4362025397434763</v>
      </c>
      <c r="F33" s="53">
        <f t="shared" si="9"/>
        <v>-3.1725222863135798</v>
      </c>
      <c r="G33" s="53">
        <f t="shared" si="9"/>
        <v>-0.66247323340471098</v>
      </c>
      <c r="H33" s="53">
        <f t="shared" si="9"/>
        <v>-1.0808028821410147</v>
      </c>
      <c r="I33" s="53">
        <f t="shared" si="9"/>
        <v>-1.7860233290644061</v>
      </c>
      <c r="J33" s="53">
        <f t="shared" si="9"/>
        <v>-2.5895387786652861</v>
      </c>
      <c r="K33" s="53">
        <f t="shared" si="9"/>
        <v>-0.90647875761099783</v>
      </c>
      <c r="L33" s="53">
        <f t="shared" si="9"/>
        <v>2.0062695924764995</v>
      </c>
      <c r="M33" s="53">
        <f t="shared" si="9"/>
        <v>-2.4409552711439488</v>
      </c>
      <c r="N33" s="53">
        <f t="shared" si="9"/>
        <v>-5.0202681633925863</v>
      </c>
      <c r="O33" s="126">
        <f t="shared" si="9"/>
        <v>-1.2393105291288151</v>
      </c>
      <c r="P33" s="127">
        <f t="shared" si="9"/>
        <v>-1.2291753285052778</v>
      </c>
      <c r="Q33" s="128"/>
    </row>
    <row r="34" spans="1:17" s="49" customFormat="1" ht="30" customHeight="1" thickBot="1">
      <c r="A34" s="124" t="s">
        <v>45</v>
      </c>
      <c r="B34" s="129" t="str">
        <f>IF(OR(B23=" --- ",B31=" --- ")," --- ",B23/B31*100-100)</f>
        <v xml:space="preserve"> --- </v>
      </c>
      <c r="C34" s="130">
        <f t="shared" ref="C34:P34" si="10">IF(OR(C23=" --- ",C31=" --- ")," --- ",C23/C31*100-100)</f>
        <v>4.0211168626375553</v>
      </c>
      <c r="D34" s="130" t="str">
        <f t="shared" si="10"/>
        <v xml:space="preserve"> --- </v>
      </c>
      <c r="E34" s="130">
        <f t="shared" si="10"/>
        <v>3.185028714766645</v>
      </c>
      <c r="F34" s="130" t="str">
        <f t="shared" si="10"/>
        <v xml:space="preserve"> --- </v>
      </c>
      <c r="G34" s="130">
        <f t="shared" si="10"/>
        <v>5.532996716217653</v>
      </c>
      <c r="H34" s="130" t="str">
        <f t="shared" si="10"/>
        <v xml:space="preserve"> --- </v>
      </c>
      <c r="I34" s="130" t="str">
        <f t="shared" si="10"/>
        <v xml:space="preserve"> --- </v>
      </c>
      <c r="J34" s="130" t="str">
        <f t="shared" si="10"/>
        <v xml:space="preserve"> --- </v>
      </c>
      <c r="K34" s="130" t="str">
        <f t="shared" si="10"/>
        <v xml:space="preserve"> --- </v>
      </c>
      <c r="L34" s="130">
        <f t="shared" si="10"/>
        <v>4.6778721697597234</v>
      </c>
      <c r="M34" s="130">
        <f t="shared" si="10"/>
        <v>5.807622504537207</v>
      </c>
      <c r="N34" s="130" t="str">
        <f t="shared" si="10"/>
        <v xml:space="preserve"> --- </v>
      </c>
      <c r="O34" s="131">
        <f t="shared" si="10"/>
        <v>2.4188306134318651</v>
      </c>
      <c r="P34" s="132">
        <f t="shared" si="10"/>
        <v>2.4255458922526145</v>
      </c>
      <c r="Q34" s="128"/>
    </row>
    <row r="35" spans="1:17" s="49" customFormat="1" ht="15" customHeight="1" thickBot="1">
      <c r="A35" s="50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</row>
    <row r="36" spans="1:17" s="49" customFormat="1" ht="30" customHeight="1" thickBot="1">
      <c r="A36" s="133" t="s">
        <v>55</v>
      </c>
      <c r="B36" s="134">
        <f>IF(OR(B15=" --- ",B23=" --- ")," --- ",B15-B23)</f>
        <v>1476</v>
      </c>
      <c r="C36" s="54">
        <f t="shared" ref="C36:P36" si="11">IF(OR(C15=" --- ",C23=" --- ")," --- ",C15-C23)</f>
        <v>-888</v>
      </c>
      <c r="D36" s="54">
        <f t="shared" si="11"/>
        <v>-174</v>
      </c>
      <c r="E36" s="54">
        <f t="shared" si="11"/>
        <v>-449</v>
      </c>
      <c r="F36" s="54">
        <f t="shared" si="11"/>
        <v>-968</v>
      </c>
      <c r="G36" s="54">
        <f t="shared" si="11"/>
        <v>-198</v>
      </c>
      <c r="H36" s="54">
        <f t="shared" si="11"/>
        <v>-315</v>
      </c>
      <c r="I36" s="54">
        <f t="shared" si="11"/>
        <v>-516</v>
      </c>
      <c r="J36" s="54">
        <f t="shared" si="11"/>
        <v>-804</v>
      </c>
      <c r="K36" s="54">
        <f t="shared" si="11"/>
        <v>-265</v>
      </c>
      <c r="L36" s="54">
        <f t="shared" si="11"/>
        <v>576</v>
      </c>
      <c r="M36" s="54">
        <f t="shared" si="11"/>
        <v>-740</v>
      </c>
      <c r="N36" s="54">
        <f t="shared" si="11"/>
        <v>-1449</v>
      </c>
      <c r="O36" s="135">
        <f t="shared" si="11"/>
        <v>-371</v>
      </c>
      <c r="P36" s="136">
        <f t="shared" si="11"/>
        <v>-363.21428571428623</v>
      </c>
    </row>
    <row r="37" spans="1:17" s="49" customFormat="1" ht="30" customHeight="1" thickBot="1">
      <c r="A37" s="133" t="s">
        <v>46</v>
      </c>
      <c r="B37" s="137" t="str">
        <f>IF(OR(B23=" --- ",B31=" --- ")," --- ",B23-B31)</f>
        <v xml:space="preserve"> --- </v>
      </c>
      <c r="C37" s="138">
        <f t="shared" ref="C37:P37" si="12">IF(OR(C23=" --- ",C31=" --- ")," --- ",C23-C31)</f>
        <v>1173</v>
      </c>
      <c r="D37" s="138" t="str">
        <f t="shared" si="12"/>
        <v xml:space="preserve"> --- </v>
      </c>
      <c r="E37" s="138">
        <f t="shared" si="12"/>
        <v>965</v>
      </c>
      <c r="F37" s="138" t="str">
        <f t="shared" si="12"/>
        <v xml:space="preserve"> --- </v>
      </c>
      <c r="G37" s="138">
        <f t="shared" si="12"/>
        <v>1567</v>
      </c>
      <c r="H37" s="138" t="str">
        <f t="shared" si="12"/>
        <v xml:space="preserve"> --- </v>
      </c>
      <c r="I37" s="138" t="str">
        <f t="shared" si="12"/>
        <v xml:space="preserve"> --- </v>
      </c>
      <c r="J37" s="138" t="str">
        <f t="shared" si="12"/>
        <v xml:space="preserve"> --- </v>
      </c>
      <c r="K37" s="138" t="str">
        <f t="shared" si="12"/>
        <v xml:space="preserve"> --- </v>
      </c>
      <c r="L37" s="138">
        <f t="shared" si="12"/>
        <v>1283</v>
      </c>
      <c r="M37" s="138">
        <f t="shared" si="12"/>
        <v>1664</v>
      </c>
      <c r="N37" s="138" t="str">
        <f t="shared" si="12"/>
        <v xml:space="preserve"> --- </v>
      </c>
      <c r="O37" s="139">
        <f t="shared" si="12"/>
        <v>707</v>
      </c>
      <c r="P37" s="140">
        <f t="shared" si="12"/>
        <v>699.76190476190459</v>
      </c>
    </row>
    <row r="38" spans="1:17" s="39" customFormat="1" ht="17.25" customHeight="1">
      <c r="A38" s="49" t="s">
        <v>71</v>
      </c>
      <c r="C38" s="38"/>
      <c r="F38" s="141"/>
      <c r="I38" s="37"/>
      <c r="Q38" s="145">
        <v>153</v>
      </c>
    </row>
    <row r="39" spans="1:17" s="39" customFormat="1" ht="21" customHeight="1">
      <c r="C39" s="38"/>
      <c r="P39" s="30" t="s">
        <v>30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30" t="s">
        <v>84</v>
      </c>
    </row>
    <row r="95" spans="1:16" ht="16.5" thickBot="1">
      <c r="A95" s="197" t="s">
        <v>57</v>
      </c>
      <c r="B95" s="199" t="s">
        <v>1</v>
      </c>
      <c r="C95" s="200"/>
      <c r="D95" s="200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P95" s="57"/>
    </row>
    <row r="96" spans="1:16" ht="114" customHeight="1" thickBot="1">
      <c r="A96" s="198"/>
      <c r="B96" s="31" t="s">
        <v>2</v>
      </c>
      <c r="C96" s="32" t="s">
        <v>3</v>
      </c>
      <c r="D96" s="32" t="s">
        <v>4</v>
      </c>
      <c r="E96" s="32" t="s">
        <v>5</v>
      </c>
      <c r="F96" s="32" t="s">
        <v>6</v>
      </c>
      <c r="G96" s="32" t="s">
        <v>7</v>
      </c>
      <c r="H96" s="32" t="s">
        <v>8</v>
      </c>
      <c r="I96" s="32" t="s">
        <v>9</v>
      </c>
      <c r="J96" s="32" t="s">
        <v>10</v>
      </c>
      <c r="K96" s="32" t="s">
        <v>11</v>
      </c>
      <c r="L96" s="32" t="s">
        <v>12</v>
      </c>
      <c r="M96" s="32" t="s">
        <v>13</v>
      </c>
      <c r="N96" s="32" t="s">
        <v>15</v>
      </c>
      <c r="O96" s="56" t="s">
        <v>14</v>
      </c>
      <c r="P96" s="58" t="s">
        <v>39</v>
      </c>
    </row>
    <row r="97" spans="1:16" ht="30" customHeight="1" thickBot="1">
      <c r="A97" s="124" t="s">
        <v>58</v>
      </c>
      <c r="B97" s="125">
        <f>IF(OR(B13=" --- ",B21=" --- ")," --- ",B13/B21*100-100)</f>
        <v>7.3549144582354842</v>
      </c>
      <c r="C97" s="53">
        <f t="shared" ref="C97:P97" si="13">IF(OR(C13=" --- ",C21=" --- ")," --- ",C13/C21*100-100)</f>
        <v>-2.7915995902239104</v>
      </c>
      <c r="D97" s="53">
        <f t="shared" si="13"/>
        <v>-3.9439952672069012E-3</v>
      </c>
      <c r="E97" s="53">
        <f t="shared" si="13"/>
        <v>-0.38777781767261388</v>
      </c>
      <c r="F97" s="53">
        <f t="shared" si="13"/>
        <v>-2.9439200029849673</v>
      </c>
      <c r="G97" s="53">
        <f t="shared" si="13"/>
        <v>0.3477935676888535</v>
      </c>
      <c r="H97" s="53">
        <f t="shared" si="13"/>
        <v>-0.96737044145874052</v>
      </c>
      <c r="I97" s="53">
        <f t="shared" si="13"/>
        <v>-1.9866784737997136</v>
      </c>
      <c r="J97" s="53">
        <f t="shared" si="13"/>
        <v>-2.3935309973045804</v>
      </c>
      <c r="K97" s="53">
        <f t="shared" si="13"/>
        <v>-1.2319005382457817</v>
      </c>
      <c r="L97" s="53">
        <f t="shared" si="13"/>
        <v>2.3249442248229002</v>
      </c>
      <c r="M97" s="53">
        <f t="shared" si="13"/>
        <v>-3.5068372298191548</v>
      </c>
      <c r="N97" s="53">
        <f t="shared" si="13"/>
        <v>-5.2075326671790947</v>
      </c>
      <c r="O97" s="126">
        <f t="shared" si="13"/>
        <v>-0.15861027190332777</v>
      </c>
      <c r="P97" s="127">
        <f t="shared" si="13"/>
        <v>-0.90143742724886522</v>
      </c>
    </row>
    <row r="98" spans="1:16" ht="30" customHeight="1" thickBot="1">
      <c r="A98" s="124" t="s">
        <v>59</v>
      </c>
      <c r="B98" s="129" t="str">
        <f>IF(OR(B21=" --- ",B29=" --- ")," --- ",B21/B29*100-100)</f>
        <v xml:space="preserve"> --- </v>
      </c>
      <c r="C98" s="130">
        <f t="shared" ref="C98:P98" si="14">IF(OR(C21=" --- ",C29=" --- ")," --- ",C21/C29*100-100)</f>
        <v>3.4480148366829297</v>
      </c>
      <c r="D98" s="130" t="str">
        <f t="shared" si="14"/>
        <v xml:space="preserve"> --- </v>
      </c>
      <c r="E98" s="130">
        <f t="shared" si="14"/>
        <v>2.0706589459796163</v>
      </c>
      <c r="F98" s="130" t="str">
        <f t="shared" si="14"/>
        <v xml:space="preserve"> --- </v>
      </c>
      <c r="G98" s="130">
        <f t="shared" si="14"/>
        <v>3.836595215905561</v>
      </c>
      <c r="H98" s="130" t="str">
        <f t="shared" si="14"/>
        <v xml:space="preserve"> --- </v>
      </c>
      <c r="I98" s="130" t="str">
        <f t="shared" si="14"/>
        <v xml:space="preserve"> --- </v>
      </c>
      <c r="J98" s="130" t="str">
        <f t="shared" si="14"/>
        <v xml:space="preserve"> --- </v>
      </c>
      <c r="K98" s="130" t="str">
        <f t="shared" si="14"/>
        <v xml:space="preserve"> --- </v>
      </c>
      <c r="L98" s="130">
        <f t="shared" si="14"/>
        <v>4.2561005468048734</v>
      </c>
      <c r="M98" s="130">
        <f t="shared" si="14"/>
        <v>5.0509731232622812</v>
      </c>
      <c r="N98" s="130" t="str">
        <f t="shared" si="14"/>
        <v xml:space="preserve"> --- </v>
      </c>
      <c r="O98" s="131">
        <f t="shared" si="14"/>
        <v>0.25366296899254337</v>
      </c>
      <c r="P98" s="132">
        <f t="shared" si="14"/>
        <v>1.3083247556032518</v>
      </c>
    </row>
    <row r="99" spans="1:16" ht="15" customHeight="1" thickBot="1">
      <c r="A99" s="142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143"/>
    </row>
    <row r="100" spans="1:16" ht="30" customHeight="1" thickBot="1">
      <c r="A100" s="133" t="s">
        <v>60</v>
      </c>
      <c r="B100" s="134">
        <f>IF(OR(B13=" --- ",B21=" --- ")," --- ",B13-B21)</f>
        <v>1754</v>
      </c>
      <c r="C100" s="54">
        <f t="shared" ref="C100:P100" si="15">IF(OR(C13=" --- ",C21=" --- ")," --- ",C13-C21)</f>
        <v>-763</v>
      </c>
      <c r="D100" s="54">
        <f t="shared" si="15"/>
        <v>-1</v>
      </c>
      <c r="E100" s="54">
        <f t="shared" si="15"/>
        <v>-108</v>
      </c>
      <c r="F100" s="54">
        <f t="shared" si="15"/>
        <v>-789</v>
      </c>
      <c r="G100" s="54">
        <f t="shared" si="15"/>
        <v>93</v>
      </c>
      <c r="H100" s="54">
        <f t="shared" si="15"/>
        <v>-252</v>
      </c>
      <c r="I100" s="54">
        <f t="shared" si="15"/>
        <v>-516</v>
      </c>
      <c r="J100" s="54">
        <f t="shared" si="15"/>
        <v>-666</v>
      </c>
      <c r="K100" s="54">
        <f t="shared" si="15"/>
        <v>-325</v>
      </c>
      <c r="L100" s="54">
        <f t="shared" si="15"/>
        <v>594</v>
      </c>
      <c r="M100" s="54">
        <f t="shared" si="15"/>
        <v>-954</v>
      </c>
      <c r="N100" s="54">
        <f t="shared" si="15"/>
        <v>-1355</v>
      </c>
      <c r="O100" s="135">
        <f t="shared" si="15"/>
        <v>-42</v>
      </c>
      <c r="P100" s="136">
        <f t="shared" si="15"/>
        <v>-237.85714285714494</v>
      </c>
    </row>
    <row r="101" spans="1:16" ht="30" customHeight="1" thickBot="1">
      <c r="A101" s="133" t="s">
        <v>61</v>
      </c>
      <c r="B101" s="137" t="str">
        <f>IF(OR(B21=" --- ",B29=" --- ")," --- ",B21-B29)</f>
        <v xml:space="preserve"> --- </v>
      </c>
      <c r="C101" s="138">
        <f t="shared" ref="C101:P101" si="16">IF(OR(C21=" --- ",C29=" --- ")," --- ",C21-C29)</f>
        <v>911</v>
      </c>
      <c r="D101" s="138" t="str">
        <f t="shared" si="16"/>
        <v xml:space="preserve"> --- </v>
      </c>
      <c r="E101" s="138">
        <f t="shared" si="16"/>
        <v>565</v>
      </c>
      <c r="F101" s="138" t="str">
        <f t="shared" si="16"/>
        <v xml:space="preserve"> --- </v>
      </c>
      <c r="G101" s="138">
        <f t="shared" si="16"/>
        <v>988</v>
      </c>
      <c r="H101" s="138" t="str">
        <f t="shared" si="16"/>
        <v xml:space="preserve"> --- </v>
      </c>
      <c r="I101" s="138" t="str">
        <f t="shared" si="16"/>
        <v xml:space="preserve"> --- </v>
      </c>
      <c r="J101" s="138" t="str">
        <f t="shared" si="16"/>
        <v xml:space="preserve"> --- </v>
      </c>
      <c r="K101" s="138" t="str">
        <f t="shared" si="16"/>
        <v xml:space="preserve"> --- </v>
      </c>
      <c r="L101" s="138">
        <f t="shared" si="16"/>
        <v>1043</v>
      </c>
      <c r="M101" s="138">
        <f t="shared" si="16"/>
        <v>1308</v>
      </c>
      <c r="N101" s="138" t="str">
        <f t="shared" si="16"/>
        <v xml:space="preserve"> --- </v>
      </c>
      <c r="O101" s="139">
        <f t="shared" si="16"/>
        <v>67</v>
      </c>
      <c r="P101" s="140">
        <f t="shared" si="16"/>
        <v>340.76190476190459</v>
      </c>
    </row>
    <row r="103" spans="1:16">
      <c r="P103" s="30" t="s">
        <v>85</v>
      </c>
    </row>
    <row r="147" spans="1:16" ht="13.5" thickBot="1">
      <c r="P147" s="30" t="s">
        <v>86</v>
      </c>
    </row>
    <row r="148" spans="1:16" ht="16.5" thickBot="1">
      <c r="A148" s="197" t="s">
        <v>64</v>
      </c>
      <c r="B148" s="199" t="s">
        <v>1</v>
      </c>
      <c r="C148" s="200"/>
      <c r="D148" s="200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57"/>
    </row>
    <row r="149" spans="1:16" ht="114" customHeight="1" thickBot="1">
      <c r="A149" s="198"/>
      <c r="B149" s="31" t="s">
        <v>2</v>
      </c>
      <c r="C149" s="32" t="s">
        <v>3</v>
      </c>
      <c r="D149" s="32" t="s">
        <v>4</v>
      </c>
      <c r="E149" s="32" t="s">
        <v>5</v>
      </c>
      <c r="F149" s="32" t="s">
        <v>6</v>
      </c>
      <c r="G149" s="32" t="s">
        <v>7</v>
      </c>
      <c r="H149" s="32" t="s">
        <v>8</v>
      </c>
      <c r="I149" s="32" t="s">
        <v>9</v>
      </c>
      <c r="J149" s="32" t="s">
        <v>10</v>
      </c>
      <c r="K149" s="32" t="s">
        <v>11</v>
      </c>
      <c r="L149" s="32" t="s">
        <v>12</v>
      </c>
      <c r="M149" s="32" t="s">
        <v>13</v>
      </c>
      <c r="N149" s="32" t="s">
        <v>15</v>
      </c>
      <c r="O149" s="56" t="s">
        <v>14</v>
      </c>
      <c r="P149" s="58" t="s">
        <v>39</v>
      </c>
    </row>
    <row r="150" spans="1:16" ht="30" customHeight="1" thickBot="1">
      <c r="A150" s="124" t="s">
        <v>65</v>
      </c>
      <c r="B150" s="125">
        <f>IF(OR(B14=" --- ",B22=" --- ")," --- ",B14/B22*100-100)</f>
        <v>-8.0486392588303346</v>
      </c>
      <c r="C150" s="53">
        <f t="shared" ref="C150:P150" si="17">IF(OR(C14=" --- ",C22=" --- ")," --- ",C14/C22*100-100)</f>
        <v>-4.1500664010624178</v>
      </c>
      <c r="D150" s="53">
        <f t="shared" si="17"/>
        <v>-5.9965337954939315</v>
      </c>
      <c r="E150" s="53">
        <f t="shared" si="17"/>
        <v>-9.994138335287218</v>
      </c>
      <c r="F150" s="53">
        <f t="shared" si="17"/>
        <v>-4.8234977095122531</v>
      </c>
      <c r="G150" s="53">
        <f t="shared" si="17"/>
        <v>-9.2439644218551393</v>
      </c>
      <c r="H150" s="53">
        <f t="shared" si="17"/>
        <v>-2.0355411954765827</v>
      </c>
      <c r="I150" s="53">
        <f t="shared" si="17"/>
        <v>0</v>
      </c>
      <c r="J150" s="53">
        <f t="shared" si="17"/>
        <v>-4.2817251008377326</v>
      </c>
      <c r="K150" s="53">
        <f t="shared" si="17"/>
        <v>2.1037868162692774</v>
      </c>
      <c r="L150" s="53">
        <f t="shared" si="17"/>
        <v>-0.56944005061690461</v>
      </c>
      <c r="M150" s="53">
        <f t="shared" si="17"/>
        <v>6.8766066838046243</v>
      </c>
      <c r="N150" s="53">
        <f t="shared" si="17"/>
        <v>-3.306366514245525</v>
      </c>
      <c r="O150" s="126">
        <f t="shared" si="17"/>
        <v>-9.5196759259259238</v>
      </c>
      <c r="P150" s="127">
        <f t="shared" si="17"/>
        <v>-3.9632356262138018</v>
      </c>
    </row>
    <row r="151" spans="1:16" ht="30" customHeight="1" thickBot="1">
      <c r="A151" s="124" t="s">
        <v>66</v>
      </c>
      <c r="B151" s="129" t="str">
        <f>IF(OR(B22=" --- ",B30=" --- ")," --- ",B22/B30*100-100)</f>
        <v xml:space="preserve"> --- </v>
      </c>
      <c r="C151" s="130">
        <f t="shared" ref="C151:P151" si="18">IF(OR(C22=" --- ",C30=" --- ")," --- ",C22/C30*100-100)</f>
        <v>9.5272727272727167</v>
      </c>
      <c r="D151" s="130" t="str">
        <f t="shared" si="18"/>
        <v xml:space="preserve"> --- </v>
      </c>
      <c r="E151" s="130">
        <f t="shared" si="18"/>
        <v>13.280212483399751</v>
      </c>
      <c r="F151" s="130" t="str">
        <f t="shared" si="18"/>
        <v xml:space="preserve"> --- </v>
      </c>
      <c r="G151" s="130">
        <f t="shared" si="18"/>
        <v>22.537952510704557</v>
      </c>
      <c r="H151" s="130" t="str">
        <f t="shared" si="18"/>
        <v xml:space="preserve"> --- </v>
      </c>
      <c r="I151" s="130" t="str">
        <f t="shared" si="18"/>
        <v xml:space="preserve"> --- </v>
      </c>
      <c r="J151" s="130" t="str">
        <f t="shared" si="18"/>
        <v xml:space="preserve"> --- </v>
      </c>
      <c r="K151" s="130" t="str">
        <f t="shared" si="18"/>
        <v xml:space="preserve"> --- </v>
      </c>
      <c r="L151" s="130">
        <f t="shared" si="18"/>
        <v>8.2163642588154744</v>
      </c>
      <c r="M151" s="130">
        <f t="shared" si="18"/>
        <v>12.917271407837447</v>
      </c>
      <c r="N151" s="130" t="str">
        <f t="shared" si="18"/>
        <v xml:space="preserve"> --- </v>
      </c>
      <c r="O151" s="131">
        <f t="shared" si="18"/>
        <v>22.727272727272734</v>
      </c>
      <c r="P151" s="132">
        <f t="shared" si="18"/>
        <v>12.803138373751779</v>
      </c>
    </row>
    <row r="152" spans="1:16" ht="15" customHeight="1" thickBot="1">
      <c r="A152" s="142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143"/>
    </row>
    <row r="153" spans="1:16" ht="30" customHeight="1" thickBot="1">
      <c r="A153" s="133" t="s">
        <v>67</v>
      </c>
      <c r="B153" s="134">
        <f>IF(OR(B14=" --- ",B22=" --- ")," --- ",B14-B22)</f>
        <v>-278</v>
      </c>
      <c r="C153" s="54">
        <f t="shared" ref="C153:P153" si="19">IF(OR(C14=" --- ",C22=" --- ")," --- ",C14-C22)</f>
        <v>-125</v>
      </c>
      <c r="D153" s="54">
        <f t="shared" si="19"/>
        <v>-173</v>
      </c>
      <c r="E153" s="54">
        <f t="shared" si="19"/>
        <v>-341</v>
      </c>
      <c r="F153" s="54">
        <f t="shared" si="19"/>
        <v>-179</v>
      </c>
      <c r="G153" s="54">
        <f t="shared" si="19"/>
        <v>-291</v>
      </c>
      <c r="H153" s="54">
        <f t="shared" si="19"/>
        <v>-63</v>
      </c>
      <c r="I153" s="54">
        <f t="shared" si="19"/>
        <v>0</v>
      </c>
      <c r="J153" s="54">
        <f t="shared" si="19"/>
        <v>-138</v>
      </c>
      <c r="K153" s="54">
        <f t="shared" si="19"/>
        <v>60</v>
      </c>
      <c r="L153" s="54">
        <f t="shared" si="19"/>
        <v>-18</v>
      </c>
      <c r="M153" s="54">
        <f t="shared" si="19"/>
        <v>214</v>
      </c>
      <c r="N153" s="54">
        <f t="shared" si="19"/>
        <v>-94</v>
      </c>
      <c r="O153" s="135">
        <f t="shared" si="19"/>
        <v>-329</v>
      </c>
      <c r="P153" s="136">
        <f t="shared" si="19"/>
        <v>-125.35714285714266</v>
      </c>
    </row>
    <row r="154" spans="1:16" ht="30" customHeight="1" thickBot="1">
      <c r="A154" s="133" t="s">
        <v>68</v>
      </c>
      <c r="B154" s="137" t="str">
        <f>IF(OR(B22=" --- ",B30=" --- ")," --- ",B22-B30)</f>
        <v xml:space="preserve"> --- </v>
      </c>
      <c r="C154" s="138">
        <f t="shared" ref="C154:P154" si="20">IF(OR(C22=" --- ",C30=" --- ")," --- ",C22-C30)</f>
        <v>262</v>
      </c>
      <c r="D154" s="138" t="str">
        <f t="shared" si="20"/>
        <v xml:space="preserve"> --- </v>
      </c>
      <c r="E154" s="138">
        <f t="shared" si="20"/>
        <v>400</v>
      </c>
      <c r="F154" s="138" t="str">
        <f t="shared" si="20"/>
        <v xml:space="preserve"> --- </v>
      </c>
      <c r="G154" s="138">
        <f t="shared" si="20"/>
        <v>579</v>
      </c>
      <c r="H154" s="138" t="str">
        <f t="shared" si="20"/>
        <v xml:space="preserve"> --- </v>
      </c>
      <c r="I154" s="138" t="str">
        <f t="shared" si="20"/>
        <v xml:space="preserve"> --- </v>
      </c>
      <c r="J154" s="138" t="str">
        <f t="shared" si="20"/>
        <v xml:space="preserve"> --- </v>
      </c>
      <c r="K154" s="138" t="str">
        <f t="shared" si="20"/>
        <v xml:space="preserve"> --- </v>
      </c>
      <c r="L154" s="138">
        <f t="shared" si="20"/>
        <v>240</v>
      </c>
      <c r="M154" s="138">
        <f t="shared" si="20"/>
        <v>356</v>
      </c>
      <c r="N154" s="138" t="str">
        <f t="shared" si="20"/>
        <v xml:space="preserve"> --- </v>
      </c>
      <c r="O154" s="139">
        <f t="shared" si="20"/>
        <v>640</v>
      </c>
      <c r="P154" s="140">
        <f t="shared" si="20"/>
        <v>359</v>
      </c>
    </row>
    <row r="156" spans="1:16">
      <c r="P156" s="30" t="s">
        <v>87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9" priority="9" stopIfTrue="1">
      <formula>B9&gt;B17</formula>
    </cfRule>
    <cfRule type="expression" dxfId="8" priority="10" stopIfTrue="1">
      <formula>B9&lt;B17</formula>
    </cfRule>
  </conditionalFormatting>
  <conditionalFormatting sqref="C9:E9">
    <cfRule type="expression" dxfId="7" priority="7" stopIfTrue="1">
      <formula>C9&gt;C17</formula>
    </cfRule>
    <cfRule type="expression" dxfId="6" priority="8" stopIfTrue="1">
      <formula>C9&lt;C17</formula>
    </cfRule>
  </conditionalFormatting>
  <conditionalFormatting sqref="B10">
    <cfRule type="expression" dxfId="5" priority="5" stopIfTrue="1">
      <formula>B10&gt;B18</formula>
    </cfRule>
    <cfRule type="expression" dxfId="4" priority="6" stopIfTrue="1">
      <formula>B10&lt;B18</formula>
    </cfRule>
  </conditionalFormatting>
  <conditionalFormatting sqref="C9:O9">
    <cfRule type="expression" dxfId="3" priority="3" stopIfTrue="1">
      <formula>C9&gt;C17</formula>
    </cfRule>
    <cfRule type="expression" dxfId="2" priority="4" stopIfTrue="1">
      <formula>C9&lt;C17</formula>
    </cfRule>
  </conditionalFormatting>
  <conditionalFormatting sqref="C10:O10">
    <cfRule type="expression" dxfId="1" priority="1" stopIfTrue="1">
      <formula>C10&gt;C18</formula>
    </cfRule>
    <cfRule type="expression" dxfId="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9"/>
  <sheetViews>
    <sheetView zoomScale="70" zoomScaleNormal="70" workbookViewId="0">
      <selection activeCell="N13" sqref="N13"/>
    </sheetView>
  </sheetViews>
  <sheetFormatPr defaultRowHeight="12.75"/>
  <cols>
    <col min="2" max="2" width="16.85546875" customWidth="1"/>
    <col min="3" max="3" width="53" customWidth="1"/>
    <col min="4" max="6" width="15.7109375" customWidth="1"/>
    <col min="7" max="10" width="13.7109375" customWidth="1"/>
    <col min="11" max="11" width="10.140625" customWidth="1"/>
    <col min="12" max="12" width="9.42578125" customWidth="1"/>
    <col min="13" max="13" width="10.28515625" bestFit="1" customWidth="1"/>
    <col min="14" max="14" width="11.5703125" customWidth="1"/>
    <col min="17" max="17" width="3.42578125" customWidth="1"/>
    <col min="18" max="18" width="3.28515625" customWidth="1"/>
    <col min="19" max="19" width="2.85546875" customWidth="1"/>
    <col min="20" max="20" width="3.5703125" customWidth="1"/>
  </cols>
  <sheetData>
    <row r="1" spans="1:21" s="64" customFormat="1" ht="14.25">
      <c r="L1" s="65" t="s">
        <v>38</v>
      </c>
    </row>
    <row r="2" spans="1:21" s="64" customFormat="1" ht="26.25" customHeight="1">
      <c r="A2" s="212" t="s">
        <v>96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174"/>
      <c r="N2" s="174"/>
      <c r="O2" s="146"/>
      <c r="P2" s="146"/>
      <c r="Q2" s="146"/>
      <c r="R2" s="146"/>
      <c r="S2" s="146"/>
      <c r="T2" s="146"/>
    </row>
    <row r="3" spans="1:21" s="64" customFormat="1" ht="19.5" customHeight="1">
      <c r="A3" s="66"/>
      <c r="T3" s="146"/>
    </row>
    <row r="4" spans="1:21" s="43" customFormat="1" ht="29.25" customHeight="1">
      <c r="A4" s="173" t="s">
        <v>93</v>
      </c>
      <c r="B4" s="18"/>
      <c r="C4" s="18"/>
      <c r="D4" s="18"/>
      <c r="E4" s="18"/>
      <c r="F4" s="19"/>
      <c r="G4" s="18"/>
      <c r="H4" s="18"/>
      <c r="I4" s="18"/>
      <c r="J4" s="18"/>
      <c r="K4" s="18"/>
      <c r="L4" s="20" t="s">
        <v>0</v>
      </c>
      <c r="M4"/>
    </row>
    <row r="5" spans="1:21" s="64" customFormat="1" ht="23.25" customHeight="1">
      <c r="A5" s="67"/>
    </row>
    <row r="6" spans="1:21" s="68" customFormat="1" ht="16.5" thickBot="1">
      <c r="A6" s="67"/>
      <c r="L6" s="69" t="s">
        <v>94</v>
      </c>
    </row>
    <row r="7" spans="1:21" s="70" customFormat="1" ht="36.75" customHeight="1">
      <c r="A7" s="213" t="s">
        <v>40</v>
      </c>
      <c r="B7" s="215" t="s">
        <v>41</v>
      </c>
      <c r="C7" s="205" t="s">
        <v>42</v>
      </c>
      <c r="D7" s="202" t="s">
        <v>43</v>
      </c>
      <c r="E7" s="203"/>
      <c r="F7" s="203"/>
      <c r="G7" s="204" t="s">
        <v>97</v>
      </c>
      <c r="H7" s="205"/>
      <c r="I7" s="206" t="s">
        <v>98</v>
      </c>
      <c r="J7" s="207"/>
      <c r="K7" s="208" t="s">
        <v>88</v>
      </c>
      <c r="L7" s="209"/>
    </row>
    <row r="8" spans="1:21" s="70" customFormat="1" ht="49.5" customHeight="1" thickBot="1">
      <c r="A8" s="214"/>
      <c r="B8" s="216"/>
      <c r="C8" s="217"/>
      <c r="D8" s="71" t="s">
        <v>89</v>
      </c>
      <c r="E8" s="175" t="s">
        <v>47</v>
      </c>
      <c r="F8" s="72" t="s">
        <v>44</v>
      </c>
      <c r="G8" s="176" t="s">
        <v>99</v>
      </c>
      <c r="H8" s="177" t="s">
        <v>100</v>
      </c>
      <c r="I8" s="176" t="s">
        <v>99</v>
      </c>
      <c r="J8" s="177" t="s">
        <v>100</v>
      </c>
      <c r="K8" s="210"/>
      <c r="L8" s="211"/>
      <c r="N8"/>
      <c r="O8"/>
      <c r="P8"/>
      <c r="Q8"/>
      <c r="R8"/>
      <c r="S8"/>
      <c r="T8"/>
      <c r="U8"/>
    </row>
    <row r="9" spans="1:21" s="70" customFormat="1" ht="22.5" customHeight="1" thickBot="1">
      <c r="A9" s="147" t="s">
        <v>90</v>
      </c>
      <c r="B9" s="148"/>
      <c r="C9" s="148"/>
      <c r="D9" s="149"/>
      <c r="E9" s="150"/>
      <c r="F9" s="150"/>
      <c r="G9" s="149"/>
      <c r="H9" s="149"/>
      <c r="I9" s="149"/>
      <c r="J9" s="149"/>
      <c r="K9" s="149"/>
      <c r="L9" s="178"/>
      <c r="N9"/>
      <c r="O9"/>
      <c r="P9"/>
      <c r="Q9"/>
      <c r="R9"/>
      <c r="S9"/>
      <c r="T9"/>
      <c r="U9"/>
    </row>
    <row r="10" spans="1:21" ht="18" customHeight="1">
      <c r="A10" s="73" t="s">
        <v>21</v>
      </c>
      <c r="B10" s="74" t="str">
        <f>OBSAH!B16</f>
        <v>79-41-K/41</v>
      </c>
      <c r="C10" s="151" t="str">
        <f>OBSAH!C16</f>
        <v xml:space="preserve">Gymnázium (4leté)   </v>
      </c>
      <c r="D10" s="76">
        <f>D16+D22</f>
        <v>28911.571428571428</v>
      </c>
      <c r="E10" s="77">
        <f t="shared" ref="E10:F10" si="0">E16+E22</f>
        <v>29365.5</v>
      </c>
      <c r="F10" s="78">
        <f t="shared" si="0"/>
        <v>28174.727272727272</v>
      </c>
      <c r="G10" s="179">
        <f>IF(OR(D10=0,E10=0)," --- ",D10/E10*100-100)</f>
        <v>-1.5457886684325928</v>
      </c>
      <c r="H10" s="180">
        <f>IF(OR(D10=0,E10=0)," --- ",D10-E10)</f>
        <v>-453.92857142857247</v>
      </c>
      <c r="I10" s="179">
        <f>IF(OR(E10=0,F10=0)," --- ",E10/F10*100-100)</f>
        <v>4.2263859938952493</v>
      </c>
      <c r="J10" s="181">
        <f>IF(OR(E10=0,F10=0)," --- ",E10-F10)</f>
        <v>1190.7727272727279</v>
      </c>
      <c r="K10" s="182">
        <v>44454</v>
      </c>
      <c r="L10" s="183">
        <f>RANK(K10,K$10:K$14)</f>
        <v>1</v>
      </c>
    </row>
    <row r="11" spans="1:21" ht="18" customHeight="1">
      <c r="A11" s="75" t="s">
        <v>22</v>
      </c>
      <c r="B11" s="74" t="str">
        <f>OBSAH!B17</f>
        <v>79-41-K/61</v>
      </c>
      <c r="C11" s="151" t="str">
        <f>OBSAH!C17</f>
        <v xml:space="preserve">Gymnázium (6leté) nižší stupeň  </v>
      </c>
      <c r="D11" s="76">
        <f t="shared" ref="D11:F11" si="1">D17+D23</f>
        <v>26029.583333333332</v>
      </c>
      <c r="E11" s="77">
        <f t="shared" si="1"/>
        <v>26425.583333333336</v>
      </c>
      <c r="F11" s="78">
        <f t="shared" si="1"/>
        <v>25208.857142857141</v>
      </c>
      <c r="G11" s="184">
        <f t="shared" ref="G11:G14" si="2">IF(OR(D11=0,E11=0)," --- ",D11/E11*100-100)</f>
        <v>-1.4985478087837976</v>
      </c>
      <c r="H11" s="185">
        <f t="shared" ref="H11:H14" si="3">IF(OR(D11=0,E11=0)," --- ",D11-E11)</f>
        <v>-396.00000000000364</v>
      </c>
      <c r="I11" s="184">
        <f t="shared" ref="I11:I14" si="4">IF(OR(E11=0,F11=0)," --- ",E11/F11*100-100)</f>
        <v>4.826582115885202</v>
      </c>
      <c r="J11" s="186">
        <f t="shared" ref="J11:J14" si="5">IF(OR(E11=0,F11=0)," --- ",E11-F11)</f>
        <v>1216.7261904761945</v>
      </c>
      <c r="K11" s="187">
        <v>3063</v>
      </c>
      <c r="L11" s="188">
        <f t="shared" ref="L11:L14" si="6">RANK(K11,K$10:K$14)</f>
        <v>5</v>
      </c>
    </row>
    <row r="12" spans="1:21" ht="18" customHeight="1">
      <c r="A12" s="75" t="s">
        <v>23</v>
      </c>
      <c r="B12" s="74" t="str">
        <f>OBSAH!B18</f>
        <v xml:space="preserve">79-41-K/81 </v>
      </c>
      <c r="C12" s="151" t="str">
        <f>OBSAH!C18</f>
        <v xml:space="preserve">Gymnázium (8leté) nižší stupeň </v>
      </c>
      <c r="D12" s="76">
        <f t="shared" ref="D12:F12" si="7">D18+D24</f>
        <v>24819.285714285714</v>
      </c>
      <c r="E12" s="77">
        <f t="shared" si="7"/>
        <v>25210.285714285714</v>
      </c>
      <c r="F12" s="78">
        <f t="shared" si="7"/>
        <v>24284</v>
      </c>
      <c r="G12" s="184">
        <f t="shared" si="2"/>
        <v>-1.5509542590325935</v>
      </c>
      <c r="H12" s="185">
        <f t="shared" si="3"/>
        <v>-391</v>
      </c>
      <c r="I12" s="184">
        <f t="shared" si="4"/>
        <v>3.8143868978986859</v>
      </c>
      <c r="J12" s="186">
        <f t="shared" si="5"/>
        <v>926.28571428571377</v>
      </c>
      <c r="K12" s="189">
        <v>31435</v>
      </c>
      <c r="L12" s="188">
        <f t="shared" si="6"/>
        <v>2</v>
      </c>
    </row>
    <row r="13" spans="1:21" ht="18" customHeight="1">
      <c r="A13" s="75" t="s">
        <v>24</v>
      </c>
      <c r="B13" s="74" t="str">
        <f>OBSAH!B19</f>
        <v xml:space="preserve">79-41-K/61 </v>
      </c>
      <c r="C13" s="151" t="str">
        <f>OBSAH!C19</f>
        <v xml:space="preserve">Gymnázium (6leté) vyšší stupeň  </v>
      </c>
      <c r="D13" s="76">
        <f t="shared" ref="D13:F13" si="8">D19+D25</f>
        <v>29575.333333333332</v>
      </c>
      <c r="E13" s="77">
        <f t="shared" si="8"/>
        <v>29678.833333333332</v>
      </c>
      <c r="F13" s="78">
        <f t="shared" si="8"/>
        <v>28420.285714285714</v>
      </c>
      <c r="G13" s="184">
        <f t="shared" si="2"/>
        <v>-0.34873338462315928</v>
      </c>
      <c r="H13" s="185">
        <f t="shared" si="3"/>
        <v>-103.5</v>
      </c>
      <c r="I13" s="184">
        <f t="shared" si="4"/>
        <v>4.4283425990154512</v>
      </c>
      <c r="J13" s="186">
        <f t="shared" si="5"/>
        <v>1258.5476190476184</v>
      </c>
      <c r="K13" s="187">
        <v>4695</v>
      </c>
      <c r="L13" s="188">
        <f t="shared" si="6"/>
        <v>4</v>
      </c>
    </row>
    <row r="14" spans="1:21" ht="18" customHeight="1" thickBot="1">
      <c r="A14" s="152" t="s">
        <v>25</v>
      </c>
      <c r="B14" s="153" t="str">
        <f>OBSAH!B20</f>
        <v xml:space="preserve">79-41-K/81 </v>
      </c>
      <c r="C14" s="154" t="str">
        <f>OBSAH!C20</f>
        <v xml:space="preserve">Gymnázium (8leté) vyšší stupeň  </v>
      </c>
      <c r="D14" s="155">
        <f t="shared" ref="D14:F14" si="9">D20+D26</f>
        <v>29186.214285714286</v>
      </c>
      <c r="E14" s="156">
        <f t="shared" si="9"/>
        <v>29549.428571428572</v>
      </c>
      <c r="F14" s="157">
        <f t="shared" si="9"/>
        <v>28849.666666666668</v>
      </c>
      <c r="G14" s="184">
        <f t="shared" si="2"/>
        <v>-1.2291753285052778</v>
      </c>
      <c r="H14" s="185">
        <f t="shared" si="3"/>
        <v>-363.21428571428623</v>
      </c>
      <c r="I14" s="184">
        <f t="shared" si="4"/>
        <v>2.4255458922526145</v>
      </c>
      <c r="J14" s="186">
        <f t="shared" si="5"/>
        <v>699.76190476190459</v>
      </c>
      <c r="K14" s="187">
        <v>28757</v>
      </c>
      <c r="L14" s="188">
        <f t="shared" si="6"/>
        <v>3</v>
      </c>
    </row>
    <row r="15" spans="1:21" s="70" customFormat="1" ht="22.5" customHeight="1">
      <c r="A15" s="158" t="s">
        <v>91</v>
      </c>
      <c r="B15" s="159"/>
      <c r="C15" s="160"/>
      <c r="D15" s="171"/>
      <c r="E15" s="171"/>
      <c r="F15" s="171"/>
      <c r="G15" s="160"/>
      <c r="H15" s="160"/>
      <c r="I15" s="160"/>
      <c r="J15" s="160"/>
      <c r="K15" s="160"/>
      <c r="L15" s="161"/>
      <c r="N15"/>
      <c r="O15"/>
      <c r="P15"/>
      <c r="Q15"/>
      <c r="R15"/>
      <c r="S15"/>
      <c r="T15"/>
      <c r="U15"/>
    </row>
    <row r="16" spans="1:21" ht="18" customHeight="1">
      <c r="A16" s="73" t="s">
        <v>21</v>
      </c>
      <c r="B16" s="74" t="str">
        <f t="shared" ref="B16:C20" si="10">B10</f>
        <v>79-41-K/41</v>
      </c>
      <c r="C16" s="151" t="str">
        <f t="shared" si="10"/>
        <v xml:space="preserve">Gymnázium (4leté)   </v>
      </c>
      <c r="D16" s="162">
        <v>25872.785714285714</v>
      </c>
      <c r="E16" s="163">
        <v>26202.5</v>
      </c>
      <c r="F16" s="164">
        <v>25408.272727272728</v>
      </c>
      <c r="G16" s="179">
        <f>IF(OR(D16=0,E16=0)," --- ",D16/E16*100-100)</f>
        <v>-1.2583314024016232</v>
      </c>
      <c r="H16" s="180">
        <f>IF(OR(D16=0,E16=0)," --- ",D16-E16)</f>
        <v>-329.71428571428623</v>
      </c>
      <c r="I16" s="179">
        <f>IF(OR(E16=0,F16=0)," --- ",E16/F16*100-100)</f>
        <v>3.1258609400660333</v>
      </c>
      <c r="J16" s="181">
        <f>IF(OR(E16=0,F16=0)," --- ",E16-F16)</f>
        <v>794.22727272727207</v>
      </c>
      <c r="K16" s="182">
        <v>44454</v>
      </c>
      <c r="L16" s="183">
        <f>RANK(K16,K$10:K$14)</f>
        <v>1</v>
      </c>
    </row>
    <row r="17" spans="1:21" ht="18" customHeight="1">
      <c r="A17" s="75" t="s">
        <v>22</v>
      </c>
      <c r="B17" s="74" t="str">
        <f t="shared" si="10"/>
        <v>79-41-K/61</v>
      </c>
      <c r="C17" s="151" t="str">
        <f t="shared" si="10"/>
        <v xml:space="preserve">Gymnázium (6leté) nižší stupeň  </v>
      </c>
      <c r="D17" s="76">
        <v>23034.25</v>
      </c>
      <c r="E17" s="77">
        <v>23327.916666666668</v>
      </c>
      <c r="F17" s="78">
        <v>22457.571428571428</v>
      </c>
      <c r="G17" s="184">
        <f t="shared" ref="G17:G20" si="11">IF(OR(D17=0,E17=0)," --- ",D17/E17*100-100)</f>
        <v>-1.2588636647793265</v>
      </c>
      <c r="H17" s="185">
        <f t="shared" ref="H17:H20" si="12">IF(OR(D17=0,E17=0)," --- ",D17-E17)</f>
        <v>-293.66666666666788</v>
      </c>
      <c r="I17" s="184">
        <f t="shared" ref="I17:I20" si="13">IF(OR(E17=0,F17=0)," --- ",E17/F17*100-100)</f>
        <v>3.8755091611907488</v>
      </c>
      <c r="J17" s="186">
        <f t="shared" ref="J17:J20" si="14">IF(OR(E17=0,F17=0)," --- ",E17-F17)</f>
        <v>870.34523809524035</v>
      </c>
      <c r="K17" s="187">
        <v>3063</v>
      </c>
      <c r="L17" s="188">
        <f t="shared" ref="L17:L20" si="15">RANK(K17,K$10:K$14)</f>
        <v>5</v>
      </c>
    </row>
    <row r="18" spans="1:21" ht="18" customHeight="1">
      <c r="A18" s="75" t="s">
        <v>23</v>
      </c>
      <c r="B18" s="74" t="str">
        <f t="shared" si="10"/>
        <v xml:space="preserve">79-41-K/81 </v>
      </c>
      <c r="C18" s="151" t="str">
        <f t="shared" si="10"/>
        <v xml:space="preserve">Gymnázium (8leté) nižší stupeň </v>
      </c>
      <c r="D18" s="76">
        <v>21783.357142857141</v>
      </c>
      <c r="E18" s="77">
        <v>22063.928571428572</v>
      </c>
      <c r="F18" s="78">
        <v>21487.615384615383</v>
      </c>
      <c r="G18" s="184">
        <f t="shared" si="11"/>
        <v>-1.2716295181210597</v>
      </c>
      <c r="H18" s="185">
        <f t="shared" si="12"/>
        <v>-280.57142857143117</v>
      </c>
      <c r="I18" s="184">
        <f t="shared" si="13"/>
        <v>2.6820714001881072</v>
      </c>
      <c r="J18" s="186">
        <f t="shared" si="14"/>
        <v>576.31318681318953</v>
      </c>
      <c r="K18" s="189">
        <v>31435</v>
      </c>
      <c r="L18" s="188">
        <f t="shared" si="15"/>
        <v>2</v>
      </c>
    </row>
    <row r="19" spans="1:21" ht="18" customHeight="1">
      <c r="A19" s="75" t="s">
        <v>24</v>
      </c>
      <c r="B19" s="74" t="str">
        <f t="shared" si="10"/>
        <v xml:space="preserve">79-41-K/61 </v>
      </c>
      <c r="C19" s="151" t="str">
        <f t="shared" si="10"/>
        <v xml:space="preserve">Gymnázium (6leté) vyšší stupeň  </v>
      </c>
      <c r="D19" s="76">
        <v>26582.833333333332</v>
      </c>
      <c r="E19" s="77">
        <v>26566.5</v>
      </c>
      <c r="F19" s="78">
        <v>25599</v>
      </c>
      <c r="G19" s="184">
        <f t="shared" si="11"/>
        <v>6.1480937772500965E-2</v>
      </c>
      <c r="H19" s="185">
        <f t="shared" si="12"/>
        <v>16.333333333332121</v>
      </c>
      <c r="I19" s="184">
        <f t="shared" si="13"/>
        <v>3.7794445095511406</v>
      </c>
      <c r="J19" s="186">
        <f t="shared" si="14"/>
        <v>967.5</v>
      </c>
      <c r="K19" s="187">
        <v>4695</v>
      </c>
      <c r="L19" s="188">
        <f t="shared" si="15"/>
        <v>4</v>
      </c>
    </row>
    <row r="20" spans="1:21" ht="18" customHeight="1" thickBot="1">
      <c r="A20" s="152" t="s">
        <v>25</v>
      </c>
      <c r="B20" s="153" t="str">
        <f t="shared" si="10"/>
        <v xml:space="preserve">79-41-K/81 </v>
      </c>
      <c r="C20" s="154" t="str">
        <f t="shared" si="10"/>
        <v xml:space="preserve">Gymnázium (8leté) vyšší stupeň  </v>
      </c>
      <c r="D20" s="155">
        <v>26148.571428571428</v>
      </c>
      <c r="E20" s="156">
        <v>26386.428571428572</v>
      </c>
      <c r="F20" s="157">
        <v>26045.666666666668</v>
      </c>
      <c r="G20" s="184">
        <f t="shared" si="11"/>
        <v>-0.90143742724886522</v>
      </c>
      <c r="H20" s="185">
        <f t="shared" si="12"/>
        <v>-237.85714285714494</v>
      </c>
      <c r="I20" s="184">
        <f t="shared" si="13"/>
        <v>1.3083247556032518</v>
      </c>
      <c r="J20" s="186">
        <f t="shared" si="14"/>
        <v>340.76190476190459</v>
      </c>
      <c r="K20" s="187">
        <v>28757</v>
      </c>
      <c r="L20" s="188">
        <f t="shared" si="15"/>
        <v>3</v>
      </c>
    </row>
    <row r="21" spans="1:21" s="70" customFormat="1" ht="22.5" customHeight="1">
      <c r="A21" s="166" t="s">
        <v>92</v>
      </c>
      <c r="B21" s="167"/>
      <c r="C21" s="168"/>
      <c r="D21" s="172"/>
      <c r="E21" s="172"/>
      <c r="F21" s="172"/>
      <c r="G21" s="168"/>
      <c r="H21" s="168"/>
      <c r="I21" s="168"/>
      <c r="J21" s="168"/>
      <c r="K21" s="168"/>
      <c r="L21" s="169"/>
      <c r="N21"/>
      <c r="O21"/>
      <c r="P21"/>
      <c r="Q21"/>
      <c r="R21"/>
      <c r="S21"/>
      <c r="T21"/>
      <c r="U21"/>
    </row>
    <row r="22" spans="1:21" ht="18" customHeight="1">
      <c r="A22" s="73" t="s">
        <v>21</v>
      </c>
      <c r="B22" s="74" t="str">
        <f t="shared" ref="B22:C26" si="16">B10</f>
        <v>79-41-K/41</v>
      </c>
      <c r="C22" s="151" t="str">
        <f t="shared" si="16"/>
        <v xml:space="preserve">Gymnázium (4leté)   </v>
      </c>
      <c r="D22" s="162">
        <v>3038.7857142857142</v>
      </c>
      <c r="E22" s="163">
        <v>3163</v>
      </c>
      <c r="F22" s="164">
        <v>2766.4545454545455</v>
      </c>
      <c r="G22" s="179">
        <f>IF(OR(D22=0,E22=0)," --- ",D22/E22*100-100)</f>
        <v>-3.9271035635246818</v>
      </c>
      <c r="H22" s="180">
        <f>IF(OR(D22=0,E22=0)," --- ",D22-E22)</f>
        <v>-124.21428571428578</v>
      </c>
      <c r="I22" s="179">
        <f>IF(OR(E22=0,F22=0)," --- ",E22/F22*100-100)</f>
        <v>14.334067234070517</v>
      </c>
      <c r="J22" s="181">
        <f>IF(OR(E22=0,F22=0)," --- ",E22-F22)</f>
        <v>396.5454545454545</v>
      </c>
      <c r="K22" s="182">
        <v>44454</v>
      </c>
      <c r="L22" s="183">
        <f>RANK(K22,K$10:K$14)</f>
        <v>1</v>
      </c>
    </row>
    <row r="23" spans="1:21" ht="18" customHeight="1">
      <c r="A23" s="75" t="s">
        <v>22</v>
      </c>
      <c r="B23" s="74" t="str">
        <f t="shared" si="16"/>
        <v>79-41-K/61</v>
      </c>
      <c r="C23" s="151" t="str">
        <f t="shared" si="16"/>
        <v xml:space="preserve">Gymnázium (6leté) nižší stupeň  </v>
      </c>
      <c r="D23" s="76">
        <v>2995.3333333333335</v>
      </c>
      <c r="E23" s="77">
        <v>3097.6666666666665</v>
      </c>
      <c r="F23" s="78">
        <v>2751.2857142857142</v>
      </c>
      <c r="G23" s="184">
        <f t="shared" ref="G23:G26" si="17">IF(OR(D23=0,E23=0)," --- ",D23/E23*100-100)</f>
        <v>-3.3035618207252639</v>
      </c>
      <c r="H23" s="185">
        <f t="shared" ref="H23:H26" si="18">IF(OR(D23=0,E23=0)," --- ",D23-E23)</f>
        <v>-102.33333333333303</v>
      </c>
      <c r="I23" s="184">
        <f t="shared" ref="I23:I26" si="19">IF(OR(E23=0,F23=0)," --- ",E23/F23*100-100)</f>
        <v>12.589784862488543</v>
      </c>
      <c r="J23" s="186">
        <f t="shared" ref="J23:J26" si="20">IF(OR(E23=0,F23=0)," --- ",E23-F23)</f>
        <v>346.38095238095229</v>
      </c>
      <c r="K23" s="187">
        <v>3063</v>
      </c>
      <c r="L23" s="188">
        <f>RANK(K23,K$10:K$14)</f>
        <v>5</v>
      </c>
    </row>
    <row r="24" spans="1:21" ht="18" customHeight="1">
      <c r="A24" s="75" t="s">
        <v>23</v>
      </c>
      <c r="B24" s="74" t="str">
        <f t="shared" si="16"/>
        <v xml:space="preserve">79-41-K/81 </v>
      </c>
      <c r="C24" s="151" t="str">
        <f t="shared" si="16"/>
        <v xml:space="preserve">Gymnázium (8leté) nižší stupeň </v>
      </c>
      <c r="D24" s="76">
        <v>3035.9285714285716</v>
      </c>
      <c r="E24" s="77">
        <v>3146.3571428571427</v>
      </c>
      <c r="F24" s="78">
        <v>2796.3846153846152</v>
      </c>
      <c r="G24" s="184">
        <f t="shared" si="17"/>
        <v>-3.5097278031283281</v>
      </c>
      <c r="H24" s="185">
        <f t="shared" si="18"/>
        <v>-110.4285714285711</v>
      </c>
      <c r="I24" s="184">
        <f t="shared" si="19"/>
        <v>12.515178546867816</v>
      </c>
      <c r="J24" s="186">
        <f t="shared" si="20"/>
        <v>349.97252747252742</v>
      </c>
      <c r="K24" s="189">
        <v>31435</v>
      </c>
      <c r="L24" s="188">
        <f t="shared" ref="L24:L26" si="21">RANK(K24,K$10:K$14)</f>
        <v>2</v>
      </c>
    </row>
    <row r="25" spans="1:21" ht="18" customHeight="1">
      <c r="A25" s="75" t="s">
        <v>24</v>
      </c>
      <c r="B25" s="74" t="str">
        <f t="shared" si="16"/>
        <v xml:space="preserve">79-41-K/61 </v>
      </c>
      <c r="C25" s="151" t="str">
        <f t="shared" si="16"/>
        <v xml:space="preserve">Gymnázium (6leté) vyšší stupeň  </v>
      </c>
      <c r="D25" s="76">
        <v>2992.5</v>
      </c>
      <c r="E25" s="77">
        <v>3112.3333333333335</v>
      </c>
      <c r="F25" s="78">
        <v>2821.2857142857142</v>
      </c>
      <c r="G25" s="184">
        <f t="shared" si="17"/>
        <v>-3.8502731069936829</v>
      </c>
      <c r="H25" s="185">
        <f t="shared" si="18"/>
        <v>-119.83333333333348</v>
      </c>
      <c r="I25" s="184">
        <f t="shared" si="19"/>
        <v>10.316134150252338</v>
      </c>
      <c r="J25" s="186">
        <f t="shared" si="20"/>
        <v>291.04761904761926</v>
      </c>
      <c r="K25" s="187">
        <v>4695</v>
      </c>
      <c r="L25" s="188">
        <f t="shared" si="21"/>
        <v>4</v>
      </c>
    </row>
    <row r="26" spans="1:21" ht="18" customHeight="1" thickBot="1">
      <c r="A26" s="79" t="s">
        <v>25</v>
      </c>
      <c r="B26" s="83" t="str">
        <f t="shared" si="16"/>
        <v xml:space="preserve">79-41-K/81 </v>
      </c>
      <c r="C26" s="165" t="str">
        <f t="shared" si="16"/>
        <v xml:space="preserve">Gymnázium (8leté) vyšší stupeň  </v>
      </c>
      <c r="D26" s="80">
        <v>3037.6428571428573</v>
      </c>
      <c r="E26" s="81">
        <v>3163</v>
      </c>
      <c r="F26" s="82">
        <v>2804</v>
      </c>
      <c r="G26" s="190">
        <f t="shared" si="17"/>
        <v>-3.9632356262138018</v>
      </c>
      <c r="H26" s="191">
        <f t="shared" si="18"/>
        <v>-125.35714285714266</v>
      </c>
      <c r="I26" s="190">
        <f t="shared" si="19"/>
        <v>12.803138373751779</v>
      </c>
      <c r="J26" s="192">
        <f t="shared" si="20"/>
        <v>359</v>
      </c>
      <c r="K26" s="187">
        <v>28757</v>
      </c>
      <c r="L26" s="188">
        <f t="shared" si="21"/>
        <v>3</v>
      </c>
    </row>
    <row r="27" spans="1:21" ht="15">
      <c r="A27" s="193" t="s">
        <v>101</v>
      </c>
    </row>
    <row r="28" spans="1:21" ht="3" customHeight="1">
      <c r="E28" s="92"/>
      <c r="F28" s="92"/>
    </row>
    <row r="29" spans="1:21">
      <c r="L29" s="170" t="s">
        <v>95</v>
      </c>
    </row>
  </sheetData>
  <mergeCells count="8">
    <mergeCell ref="D7:F7"/>
    <mergeCell ref="G7:H7"/>
    <mergeCell ref="I7:J7"/>
    <mergeCell ref="K7:L8"/>
    <mergeCell ref="A2:L2"/>
    <mergeCell ref="A7:A8"/>
    <mergeCell ref="B7:B8"/>
    <mergeCell ref="C7:C8"/>
  </mergeCells>
  <printOptions horizontalCentered="1"/>
  <pageMargins left="0.19685039370078741" right="0.19685039370078741" top="0.78740157480314965" bottom="0.39370078740157483" header="0.51181102362204722" footer="0.51181102362204722"/>
  <pageSetup paperSize="9" scale="52" orientation="landscape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OBSAH</vt:lpstr>
      <vt:lpstr>G-4leté</vt:lpstr>
      <vt:lpstr>G-6leté nižší</vt:lpstr>
      <vt:lpstr>G-8leté nižší</vt:lpstr>
      <vt:lpstr>G-6leté vyšší</vt:lpstr>
      <vt:lpstr>G-8leté vyšší</vt:lpstr>
      <vt:lpstr>Souhrn oborů</vt:lpstr>
      <vt:lpstr>'G-4leté'!Oblast_tisku</vt:lpstr>
      <vt:lpstr>'G-6leté nižší'!Oblast_tisku</vt:lpstr>
      <vt:lpstr>'G-6leté vyšší'!Oblast_tisku</vt:lpstr>
      <vt:lpstr>'G-8leté nižší'!Oblast_tisku</vt:lpstr>
      <vt:lpstr>'G-8leté vyšší'!Oblast_tisku</vt:lpstr>
      <vt:lpstr>'Souhrn oborů'!Oblast_tisku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Your User Name</cp:lastModifiedBy>
  <cp:lastPrinted>2011-09-21T11:11:11Z</cp:lastPrinted>
  <dcterms:created xsi:type="dcterms:W3CDTF">1997-01-24T11:07:25Z</dcterms:created>
  <dcterms:modified xsi:type="dcterms:W3CDTF">2011-09-21T11:18:12Z</dcterms:modified>
</cp:coreProperties>
</file>