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35" windowWidth="9420" windowHeight="4500" tabRatio="837"/>
  </bookViews>
  <sheets>
    <sheet name="OBSAH" sheetId="6" r:id="rId1"/>
    <sheet name="1" sheetId="12" r:id="rId2"/>
    <sheet name="2" sheetId="13" r:id="rId3"/>
    <sheet name="3" sheetId="14" r:id="rId4"/>
    <sheet name="4" sheetId="15" r:id="rId5"/>
    <sheet name="5" sheetId="16" r:id="rId6"/>
    <sheet name="Souhrn 5 nejobsazenějších oborů" sheetId="11" r:id="rId7"/>
  </sheets>
  <definedNames>
    <definedName name="_xlnm.Print_Area" localSheetId="1">'1'!$A$1:$P$197</definedName>
    <definedName name="_xlnm.Print_Area" localSheetId="2">'2'!$A$1:$P$197</definedName>
    <definedName name="_xlnm.Print_Area" localSheetId="3">'3'!$A$1:$P$197</definedName>
    <definedName name="_xlnm.Print_Area" localSheetId="4">'4'!$A$1:$P$197</definedName>
    <definedName name="_xlnm.Print_Area" localSheetId="5">'5'!$A$1:$P$197</definedName>
    <definedName name="_xlnm.Print_Area" localSheetId="0">OBSAH!$A$1:$E$50</definedName>
    <definedName name="_xlnm.Print_Area" localSheetId="6">'Souhrn 5 nejobsazenějších oborů'!$A$1:$L$68</definedName>
  </definedNames>
  <calcPr calcId="125725"/>
</workbook>
</file>

<file path=xl/calcChain.xml><?xml version="1.0" encoding="utf-8"?>
<calcChain xmlns="http://schemas.openxmlformats.org/spreadsheetml/2006/main">
  <c r="O30" i="16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O30" i="15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23" s="1"/>
  <c r="N21"/>
  <c r="N101" s="1"/>
  <c r="M21"/>
  <c r="M23" s="1"/>
  <c r="L21"/>
  <c r="L101" s="1"/>
  <c r="K21"/>
  <c r="K23" s="1"/>
  <c r="J21"/>
  <c r="J101" s="1"/>
  <c r="I21"/>
  <c r="I23" s="1"/>
  <c r="H21"/>
  <c r="H101" s="1"/>
  <c r="G21"/>
  <c r="G23" s="1"/>
  <c r="F21"/>
  <c r="F101" s="1"/>
  <c r="E21"/>
  <c r="E23" s="1"/>
  <c r="D21"/>
  <c r="D101" s="1"/>
  <c r="C21"/>
  <c r="C23" s="1"/>
  <c r="B21"/>
  <c r="B101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00" s="1"/>
  <c r="N13"/>
  <c r="N15" s="1"/>
  <c r="M13"/>
  <c r="M100" s="1"/>
  <c r="L13"/>
  <c r="L15" s="1"/>
  <c r="K13"/>
  <c r="K100" s="1"/>
  <c r="J13"/>
  <c r="J15" s="1"/>
  <c r="I13"/>
  <c r="I100" s="1"/>
  <c r="H13"/>
  <c r="H15" s="1"/>
  <c r="G13"/>
  <c r="G100" s="1"/>
  <c r="F13"/>
  <c r="F15" s="1"/>
  <c r="E13"/>
  <c r="E100" s="1"/>
  <c r="D13"/>
  <c r="D15" s="1"/>
  <c r="C13"/>
  <c r="C100" s="1"/>
  <c r="B13"/>
  <c r="B15" s="1"/>
  <c r="P12"/>
  <c r="P11"/>
  <c r="P10"/>
  <c r="P9"/>
  <c r="K31" i="14"/>
  <c r="I31"/>
  <c r="H31"/>
  <c r="F31"/>
  <c r="E31"/>
  <c r="D31"/>
  <c r="B31"/>
  <c r="O30"/>
  <c r="N30"/>
  <c r="M30"/>
  <c r="L30"/>
  <c r="K30"/>
  <c r="J30"/>
  <c r="I30"/>
  <c r="H30"/>
  <c r="G30"/>
  <c r="F30"/>
  <c r="E30"/>
  <c r="D30"/>
  <c r="C30"/>
  <c r="B30"/>
  <c r="O29"/>
  <c r="O31" s="1"/>
  <c r="N29"/>
  <c r="N31" s="1"/>
  <c r="M29"/>
  <c r="M31" s="1"/>
  <c r="L29"/>
  <c r="L31" s="1"/>
  <c r="K29"/>
  <c r="J29"/>
  <c r="J31" s="1"/>
  <c r="I29"/>
  <c r="H29"/>
  <c r="G29"/>
  <c r="G31" s="1"/>
  <c r="F29"/>
  <c r="E29"/>
  <c r="D29"/>
  <c r="C29"/>
  <c r="C31" s="1"/>
  <c r="B29"/>
  <c r="P28"/>
  <c r="P27"/>
  <c r="P26"/>
  <c r="P25"/>
  <c r="P31" s="1"/>
  <c r="O22"/>
  <c r="N22"/>
  <c r="N154" s="1"/>
  <c r="M22"/>
  <c r="L22"/>
  <c r="L154" s="1"/>
  <c r="K22"/>
  <c r="J22"/>
  <c r="J154" s="1"/>
  <c r="I22"/>
  <c r="H22"/>
  <c r="H154" s="1"/>
  <c r="G22"/>
  <c r="F22"/>
  <c r="F154" s="1"/>
  <c r="E22"/>
  <c r="D22"/>
  <c r="D151" s="1"/>
  <c r="C22"/>
  <c r="B22"/>
  <c r="B154" s="1"/>
  <c r="O21"/>
  <c r="O23" s="1"/>
  <c r="N21"/>
  <c r="N101" s="1"/>
  <c r="M21"/>
  <c r="M23" s="1"/>
  <c r="L21"/>
  <c r="L101" s="1"/>
  <c r="K21"/>
  <c r="K23" s="1"/>
  <c r="J21"/>
  <c r="J101" s="1"/>
  <c r="I21"/>
  <c r="I23" s="1"/>
  <c r="H21"/>
  <c r="H101" s="1"/>
  <c r="G21"/>
  <c r="G23" s="1"/>
  <c r="F21"/>
  <c r="F101" s="1"/>
  <c r="E21"/>
  <c r="E23" s="1"/>
  <c r="D21"/>
  <c r="D101" s="1"/>
  <c r="C21"/>
  <c r="C23" s="1"/>
  <c r="B21"/>
  <c r="B101" s="1"/>
  <c r="P20"/>
  <c r="P19"/>
  <c r="P18"/>
  <c r="P17"/>
  <c r="O14"/>
  <c r="N14"/>
  <c r="M14"/>
  <c r="M153" s="1"/>
  <c r="L14"/>
  <c r="K14"/>
  <c r="K150" s="1"/>
  <c r="J14"/>
  <c r="I14"/>
  <c r="I153" s="1"/>
  <c r="H14"/>
  <c r="G14"/>
  <c r="G150" s="1"/>
  <c r="F14"/>
  <c r="F153" s="1"/>
  <c r="E14"/>
  <c r="E153" s="1"/>
  <c r="D14"/>
  <c r="D153" s="1"/>
  <c r="C14"/>
  <c r="C150" s="1"/>
  <c r="B14"/>
  <c r="B153" s="1"/>
  <c r="O13"/>
  <c r="O100" s="1"/>
  <c r="N13"/>
  <c r="N15" s="1"/>
  <c r="M13"/>
  <c r="M100" s="1"/>
  <c r="L13"/>
  <c r="L15" s="1"/>
  <c r="K13"/>
  <c r="K100" s="1"/>
  <c r="J13"/>
  <c r="J15" s="1"/>
  <c r="I13"/>
  <c r="I100" s="1"/>
  <c r="H13"/>
  <c r="H15" s="1"/>
  <c r="G13"/>
  <c r="G100" s="1"/>
  <c r="F13"/>
  <c r="F15" s="1"/>
  <c r="E13"/>
  <c r="E100" s="1"/>
  <c r="D13"/>
  <c r="D15" s="1"/>
  <c r="C13"/>
  <c r="C100" s="1"/>
  <c r="B13"/>
  <c r="B15" s="1"/>
  <c r="P12"/>
  <c r="P11"/>
  <c r="P10"/>
  <c r="P9"/>
  <c r="O30" i="13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F31" s="1"/>
  <c r="E29"/>
  <c r="E31" s="1"/>
  <c r="D29"/>
  <c r="D31" s="1"/>
  <c r="C29"/>
  <c r="C31" s="1"/>
  <c r="B29"/>
  <c r="B31" s="1"/>
  <c r="P28"/>
  <c r="P27"/>
  <c r="P26"/>
  <c r="P25"/>
  <c r="O22"/>
  <c r="O154" s="1"/>
  <c r="N22"/>
  <c r="N154" s="1"/>
  <c r="M22"/>
  <c r="M154" s="1"/>
  <c r="L22"/>
  <c r="L154" s="1"/>
  <c r="K22"/>
  <c r="K154" s="1"/>
  <c r="J22"/>
  <c r="J154" s="1"/>
  <c r="I22"/>
  <c r="I154" s="1"/>
  <c r="H22"/>
  <c r="H154" s="1"/>
  <c r="G22"/>
  <c r="G154" s="1"/>
  <c r="F22"/>
  <c r="F154" s="1"/>
  <c r="E22"/>
  <c r="E154" s="1"/>
  <c r="D22"/>
  <c r="D154" s="1"/>
  <c r="C22"/>
  <c r="C154" s="1"/>
  <c r="B22"/>
  <c r="B154" s="1"/>
  <c r="O21"/>
  <c r="O101" s="1"/>
  <c r="N21"/>
  <c r="N23" s="1"/>
  <c r="M21"/>
  <c r="M101" s="1"/>
  <c r="L21"/>
  <c r="L23" s="1"/>
  <c r="K21"/>
  <c r="K101" s="1"/>
  <c r="J21"/>
  <c r="J23" s="1"/>
  <c r="I21"/>
  <c r="I101" s="1"/>
  <c r="H21"/>
  <c r="H23" s="1"/>
  <c r="G21"/>
  <c r="G101" s="1"/>
  <c r="F21"/>
  <c r="F23" s="1"/>
  <c r="E21"/>
  <c r="E101" s="1"/>
  <c r="D21"/>
  <c r="D23" s="1"/>
  <c r="C21"/>
  <c r="C101" s="1"/>
  <c r="B21"/>
  <c r="B23" s="1"/>
  <c r="P20"/>
  <c r="P19"/>
  <c r="P18"/>
  <c r="P17"/>
  <c r="O14"/>
  <c r="O153" s="1"/>
  <c r="N14"/>
  <c r="N153" s="1"/>
  <c r="M14"/>
  <c r="M153" s="1"/>
  <c r="L14"/>
  <c r="L153" s="1"/>
  <c r="K14"/>
  <c r="K153" s="1"/>
  <c r="J14"/>
  <c r="J153" s="1"/>
  <c r="I14"/>
  <c r="I153" s="1"/>
  <c r="H14"/>
  <c r="H153" s="1"/>
  <c r="G14"/>
  <c r="G153" s="1"/>
  <c r="F14"/>
  <c r="F153" s="1"/>
  <c r="E14"/>
  <c r="E153" s="1"/>
  <c r="D14"/>
  <c r="D153" s="1"/>
  <c r="C14"/>
  <c r="C153" s="1"/>
  <c r="B14"/>
  <c r="B153" s="1"/>
  <c r="O13"/>
  <c r="O15" s="1"/>
  <c r="N13"/>
  <c r="N100" s="1"/>
  <c r="M13"/>
  <c r="M15" s="1"/>
  <c r="L13"/>
  <c r="L100" s="1"/>
  <c r="K13"/>
  <c r="K15" s="1"/>
  <c r="J13"/>
  <c r="J100" s="1"/>
  <c r="I13"/>
  <c r="I15" s="1"/>
  <c r="H13"/>
  <c r="H100" s="1"/>
  <c r="G13"/>
  <c r="G15" s="1"/>
  <c r="F13"/>
  <c r="F100" s="1"/>
  <c r="E13"/>
  <c r="E15" s="1"/>
  <c r="D13"/>
  <c r="D100" s="1"/>
  <c r="C13"/>
  <c r="C15" s="1"/>
  <c r="B13"/>
  <c r="B100" s="1"/>
  <c r="P12"/>
  <c r="P11"/>
  <c r="P10"/>
  <c r="P9"/>
  <c r="F31" i="12"/>
  <c r="O30"/>
  <c r="N30"/>
  <c r="M30"/>
  <c r="L30"/>
  <c r="K30"/>
  <c r="J30"/>
  <c r="I30"/>
  <c r="H30"/>
  <c r="G30"/>
  <c r="F30"/>
  <c r="E30"/>
  <c r="D30"/>
  <c r="C30"/>
  <c r="B30"/>
  <c r="P30" s="1"/>
  <c r="O29"/>
  <c r="O31" s="1"/>
  <c r="N29"/>
  <c r="N31" s="1"/>
  <c r="M29"/>
  <c r="M31" s="1"/>
  <c r="L29"/>
  <c r="L31" s="1"/>
  <c r="K29"/>
  <c r="K31" s="1"/>
  <c r="J29"/>
  <c r="J31" s="1"/>
  <c r="I29"/>
  <c r="I31" s="1"/>
  <c r="H29"/>
  <c r="H31" s="1"/>
  <c r="G29"/>
  <c r="G31" s="1"/>
  <c r="F29"/>
  <c r="E29"/>
  <c r="E31" s="1"/>
  <c r="D29"/>
  <c r="D31" s="1"/>
  <c r="C29"/>
  <c r="C31" s="1"/>
  <c r="B29"/>
  <c r="P29" s="1"/>
  <c r="P28"/>
  <c r="P27"/>
  <c r="P26"/>
  <c r="P25"/>
  <c r="P31" s="1"/>
  <c r="O22"/>
  <c r="N22"/>
  <c r="M22"/>
  <c r="L22"/>
  <c r="K22"/>
  <c r="J22"/>
  <c r="I22"/>
  <c r="H22"/>
  <c r="G22"/>
  <c r="F22"/>
  <c r="E22"/>
  <c r="D22"/>
  <c r="C22"/>
  <c r="B22"/>
  <c r="O21"/>
  <c r="O101" s="1"/>
  <c r="N21"/>
  <c r="N98" s="1"/>
  <c r="M21"/>
  <c r="M101" s="1"/>
  <c r="L21"/>
  <c r="L101" s="1"/>
  <c r="K21"/>
  <c r="K101" s="1"/>
  <c r="J21"/>
  <c r="J98" s="1"/>
  <c r="I21"/>
  <c r="I101" s="1"/>
  <c r="H21"/>
  <c r="H101" s="1"/>
  <c r="G21"/>
  <c r="G101" s="1"/>
  <c r="F21"/>
  <c r="F98" s="1"/>
  <c r="E21"/>
  <c r="E101" s="1"/>
  <c r="D21"/>
  <c r="D101" s="1"/>
  <c r="C21"/>
  <c r="C101" s="1"/>
  <c r="B21"/>
  <c r="B98" s="1"/>
  <c r="P20"/>
  <c r="P19"/>
  <c r="P18"/>
  <c r="P17"/>
  <c r="O14"/>
  <c r="N14"/>
  <c r="M14"/>
  <c r="L14"/>
  <c r="K14"/>
  <c r="J14"/>
  <c r="I14"/>
  <c r="H14"/>
  <c r="G14"/>
  <c r="F14"/>
  <c r="E14"/>
  <c r="D14"/>
  <c r="C14"/>
  <c r="B14"/>
  <c r="O13"/>
  <c r="O100" s="1"/>
  <c r="N13"/>
  <c r="N100" s="1"/>
  <c r="M13"/>
  <c r="M97" s="1"/>
  <c r="L13"/>
  <c r="L100" s="1"/>
  <c r="K13"/>
  <c r="K100" s="1"/>
  <c r="J13"/>
  <c r="J100" s="1"/>
  <c r="I13"/>
  <c r="I97" s="1"/>
  <c r="H13"/>
  <c r="H100" s="1"/>
  <c r="G13"/>
  <c r="G100" s="1"/>
  <c r="F13"/>
  <c r="F100" s="1"/>
  <c r="E13"/>
  <c r="E97" s="1"/>
  <c r="D13"/>
  <c r="D100" s="1"/>
  <c r="C13"/>
  <c r="C100" s="1"/>
  <c r="B13"/>
  <c r="B15" s="1"/>
  <c r="P12"/>
  <c r="P11"/>
  <c r="P10"/>
  <c r="P9"/>
  <c r="P30" i="16" l="1"/>
  <c r="P29" i="14"/>
  <c r="P30"/>
  <c r="O150"/>
  <c r="B31" i="12"/>
  <c r="D23"/>
  <c r="D37" s="1"/>
  <c r="B153"/>
  <c r="B150"/>
  <c r="D153"/>
  <c r="D150"/>
  <c r="F153"/>
  <c r="F150"/>
  <c r="H153"/>
  <c r="H150"/>
  <c r="J153"/>
  <c r="J150"/>
  <c r="L153"/>
  <c r="L150"/>
  <c r="N153"/>
  <c r="N150"/>
  <c r="C154"/>
  <c r="C151"/>
  <c r="E154"/>
  <c r="E151"/>
  <c r="G154"/>
  <c r="G151"/>
  <c r="I154"/>
  <c r="I151"/>
  <c r="K154"/>
  <c r="K151"/>
  <c r="M154"/>
  <c r="M151"/>
  <c r="O154"/>
  <c r="O151"/>
  <c r="B37" i="13"/>
  <c r="B34"/>
  <c r="D37"/>
  <c r="D34"/>
  <c r="F37"/>
  <c r="F34"/>
  <c r="H37"/>
  <c r="H34"/>
  <c r="J37"/>
  <c r="J34"/>
  <c r="L37"/>
  <c r="L34"/>
  <c r="N37"/>
  <c r="N34"/>
  <c r="P14" i="12"/>
  <c r="C15"/>
  <c r="E15"/>
  <c r="G15"/>
  <c r="I15"/>
  <c r="K15"/>
  <c r="M15"/>
  <c r="O15"/>
  <c r="P21"/>
  <c r="B23"/>
  <c r="B36" s="1"/>
  <c r="F23"/>
  <c r="H23"/>
  <c r="J23"/>
  <c r="L23"/>
  <c r="N23"/>
  <c r="B97"/>
  <c r="D97"/>
  <c r="F97"/>
  <c r="H97"/>
  <c r="J97"/>
  <c r="L97"/>
  <c r="N97"/>
  <c r="C98"/>
  <c r="E98"/>
  <c r="G98"/>
  <c r="I98"/>
  <c r="K98"/>
  <c r="M98"/>
  <c r="O98"/>
  <c r="B100"/>
  <c r="E100"/>
  <c r="I100"/>
  <c r="M100"/>
  <c r="B101"/>
  <c r="F101"/>
  <c r="J101"/>
  <c r="N101"/>
  <c r="C153"/>
  <c r="C150"/>
  <c r="E153"/>
  <c r="E150"/>
  <c r="G153"/>
  <c r="G150"/>
  <c r="I153"/>
  <c r="I150"/>
  <c r="K153"/>
  <c r="K150"/>
  <c r="M153"/>
  <c r="M150"/>
  <c r="O153"/>
  <c r="O150"/>
  <c r="B154"/>
  <c r="B151"/>
  <c r="D154"/>
  <c r="D151"/>
  <c r="F154"/>
  <c r="F151"/>
  <c r="H154"/>
  <c r="H151"/>
  <c r="J154"/>
  <c r="J151"/>
  <c r="L154"/>
  <c r="L151"/>
  <c r="N154"/>
  <c r="N151"/>
  <c r="C37" i="14"/>
  <c r="C34"/>
  <c r="E37"/>
  <c r="E34"/>
  <c r="G37"/>
  <c r="G34"/>
  <c r="I37"/>
  <c r="I34"/>
  <c r="K37"/>
  <c r="K34"/>
  <c r="M37"/>
  <c r="M34"/>
  <c r="O37"/>
  <c r="O34"/>
  <c r="P13" i="12"/>
  <c r="D15"/>
  <c r="F15"/>
  <c r="H15"/>
  <c r="J15"/>
  <c r="L15"/>
  <c r="N15"/>
  <c r="P22"/>
  <c r="C23"/>
  <c r="E23"/>
  <c r="G23"/>
  <c r="I23"/>
  <c r="K23"/>
  <c r="M23"/>
  <c r="O23"/>
  <c r="D34"/>
  <c r="C97"/>
  <c r="G97"/>
  <c r="K97"/>
  <c r="O97"/>
  <c r="D98"/>
  <c r="H98"/>
  <c r="L98"/>
  <c r="H153" i="14"/>
  <c r="H150"/>
  <c r="J153"/>
  <c r="J150"/>
  <c r="L153"/>
  <c r="L150"/>
  <c r="N153"/>
  <c r="N150"/>
  <c r="C154"/>
  <c r="C151"/>
  <c r="E154"/>
  <c r="E151"/>
  <c r="G154"/>
  <c r="G151"/>
  <c r="I154"/>
  <c r="I151"/>
  <c r="K154"/>
  <c r="K151"/>
  <c r="M154"/>
  <c r="M151"/>
  <c r="O154"/>
  <c r="O151"/>
  <c r="C37" i="15"/>
  <c r="C34"/>
  <c r="E37"/>
  <c r="E34"/>
  <c r="G37"/>
  <c r="G34"/>
  <c r="I37"/>
  <c r="I34"/>
  <c r="K37"/>
  <c r="K34"/>
  <c r="M37"/>
  <c r="M34"/>
  <c r="O37"/>
  <c r="O34"/>
  <c r="P13" i="13"/>
  <c r="B15"/>
  <c r="D15"/>
  <c r="F15"/>
  <c r="H15"/>
  <c r="J15"/>
  <c r="L15"/>
  <c r="N15"/>
  <c r="P22"/>
  <c r="C23"/>
  <c r="E23"/>
  <c r="E36" s="1"/>
  <c r="G23"/>
  <c r="I23"/>
  <c r="I36" s="1"/>
  <c r="K23"/>
  <c r="M23"/>
  <c r="M36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4" i="14"/>
  <c r="C15"/>
  <c r="E15"/>
  <c r="G15"/>
  <c r="I15"/>
  <c r="K15"/>
  <c r="M15"/>
  <c r="O15"/>
  <c r="P21"/>
  <c r="B23"/>
  <c r="B36" s="1"/>
  <c r="D23"/>
  <c r="F23"/>
  <c r="F36" s="1"/>
  <c r="H23"/>
  <c r="J23"/>
  <c r="J36" s="1"/>
  <c r="L23"/>
  <c r="N23"/>
  <c r="N36" s="1"/>
  <c r="B97"/>
  <c r="D97"/>
  <c r="F97"/>
  <c r="H97"/>
  <c r="J97"/>
  <c r="L97"/>
  <c r="N97"/>
  <c r="C98"/>
  <c r="E98"/>
  <c r="G98"/>
  <c r="I98"/>
  <c r="K98"/>
  <c r="M98"/>
  <c r="O98"/>
  <c r="B100"/>
  <c r="D100"/>
  <c r="F100"/>
  <c r="H100"/>
  <c r="J100"/>
  <c r="L100"/>
  <c r="N100"/>
  <c r="C101"/>
  <c r="E101"/>
  <c r="G101"/>
  <c r="I101"/>
  <c r="K101"/>
  <c r="M101"/>
  <c r="O101"/>
  <c r="B150"/>
  <c r="D150"/>
  <c r="F150"/>
  <c r="I150"/>
  <c r="M150"/>
  <c r="B151"/>
  <c r="F151"/>
  <c r="J151"/>
  <c r="N151"/>
  <c r="C153"/>
  <c r="G153"/>
  <c r="K153"/>
  <c r="O153"/>
  <c r="D154"/>
  <c r="B37" i="16"/>
  <c r="B34"/>
  <c r="D37"/>
  <c r="D34"/>
  <c r="F37"/>
  <c r="F34"/>
  <c r="H37"/>
  <c r="H34"/>
  <c r="J37"/>
  <c r="J34"/>
  <c r="L37"/>
  <c r="L34"/>
  <c r="N37"/>
  <c r="N34"/>
  <c r="P14" i="13"/>
  <c r="P21"/>
  <c r="P23" s="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P13" i="14"/>
  <c r="P22"/>
  <c r="C97"/>
  <c r="E97"/>
  <c r="G97"/>
  <c r="I97"/>
  <c r="K97"/>
  <c r="M97"/>
  <c r="O97"/>
  <c r="B98"/>
  <c r="D98"/>
  <c r="F98"/>
  <c r="H98"/>
  <c r="J98"/>
  <c r="L98"/>
  <c r="N98"/>
  <c r="E150"/>
  <c r="H151"/>
  <c r="L151"/>
  <c r="P14" i="15"/>
  <c r="C15"/>
  <c r="E15"/>
  <c r="G15"/>
  <c r="I15"/>
  <c r="K15"/>
  <c r="M15"/>
  <c r="O15"/>
  <c r="P21"/>
  <c r="B23"/>
  <c r="D23"/>
  <c r="D36" s="1"/>
  <c r="F23"/>
  <c r="H23"/>
  <c r="H36" s="1"/>
  <c r="J23"/>
  <c r="L23"/>
  <c r="L36" s="1"/>
  <c r="N23"/>
  <c r="B97"/>
  <c r="D97"/>
  <c r="F97"/>
  <c r="H97"/>
  <c r="J97"/>
  <c r="L97"/>
  <c r="N97"/>
  <c r="C98"/>
  <c r="E98"/>
  <c r="G98"/>
  <c r="I98"/>
  <c r="K98"/>
  <c r="M98"/>
  <c r="O98"/>
  <c r="B100"/>
  <c r="D100"/>
  <c r="F100"/>
  <c r="H100"/>
  <c r="J100"/>
  <c r="L100"/>
  <c r="N100"/>
  <c r="C101"/>
  <c r="E101"/>
  <c r="G101"/>
  <c r="I101"/>
  <c r="K101"/>
  <c r="M101"/>
  <c r="O101"/>
  <c r="B150"/>
  <c r="D150"/>
  <c r="F150"/>
  <c r="H150"/>
  <c r="J150"/>
  <c r="L150"/>
  <c r="N150"/>
  <c r="C151"/>
  <c r="E151"/>
  <c r="G151"/>
  <c r="I151"/>
  <c r="K151"/>
  <c r="M151"/>
  <c r="O151"/>
  <c r="P13" i="16"/>
  <c r="B15"/>
  <c r="D15"/>
  <c r="F15"/>
  <c r="H15"/>
  <c r="J15"/>
  <c r="L15"/>
  <c r="N15"/>
  <c r="P22"/>
  <c r="C23"/>
  <c r="E23"/>
  <c r="E33" s="1"/>
  <c r="G23"/>
  <c r="I23"/>
  <c r="I33" s="1"/>
  <c r="K23"/>
  <c r="M23"/>
  <c r="M33" s="1"/>
  <c r="O23"/>
  <c r="P29"/>
  <c r="P31" s="1"/>
  <c r="C97"/>
  <c r="E97"/>
  <c r="G97"/>
  <c r="I97"/>
  <c r="K97"/>
  <c r="M97"/>
  <c r="O97"/>
  <c r="B98"/>
  <c r="D98"/>
  <c r="F98"/>
  <c r="H98"/>
  <c r="J98"/>
  <c r="L98"/>
  <c r="N98"/>
  <c r="C100"/>
  <c r="E100"/>
  <c r="G100"/>
  <c r="I100"/>
  <c r="K100"/>
  <c r="M100"/>
  <c r="O100"/>
  <c r="B101"/>
  <c r="D101"/>
  <c r="F101"/>
  <c r="H101"/>
  <c r="J101"/>
  <c r="L101"/>
  <c r="N101"/>
  <c r="C150"/>
  <c r="E150"/>
  <c r="G150"/>
  <c r="I150"/>
  <c r="K150"/>
  <c r="M150"/>
  <c r="O150"/>
  <c r="B151"/>
  <c r="D151"/>
  <c r="F151"/>
  <c r="H151"/>
  <c r="J151"/>
  <c r="L151"/>
  <c r="N151"/>
  <c r="P13" i="15"/>
  <c r="P22"/>
  <c r="P29"/>
  <c r="P31" s="1"/>
  <c r="C97"/>
  <c r="E97"/>
  <c r="G97"/>
  <c r="I97"/>
  <c r="K97"/>
  <c r="M97"/>
  <c r="O97"/>
  <c r="B98"/>
  <c r="D98"/>
  <c r="F98"/>
  <c r="H98"/>
  <c r="J98"/>
  <c r="L98"/>
  <c r="N98"/>
  <c r="C150"/>
  <c r="E150"/>
  <c r="G150"/>
  <c r="I150"/>
  <c r="K150"/>
  <c r="M150"/>
  <c r="O150"/>
  <c r="B151"/>
  <c r="D151"/>
  <c r="F151"/>
  <c r="H151"/>
  <c r="J151"/>
  <c r="L151"/>
  <c r="N151"/>
  <c r="P14" i="16"/>
  <c r="P21"/>
  <c r="B97"/>
  <c r="D97"/>
  <c r="F97"/>
  <c r="H97"/>
  <c r="J97"/>
  <c r="L97"/>
  <c r="N97"/>
  <c r="C98"/>
  <c r="E98"/>
  <c r="G98"/>
  <c r="I98"/>
  <c r="K98"/>
  <c r="M98"/>
  <c r="O98"/>
  <c r="B150"/>
  <c r="D150"/>
  <c r="F150"/>
  <c r="H150"/>
  <c r="J150"/>
  <c r="L150"/>
  <c r="N150"/>
  <c r="C151"/>
  <c r="E151"/>
  <c r="G151"/>
  <c r="I151"/>
  <c r="K151"/>
  <c r="M151"/>
  <c r="O151"/>
  <c r="F14" i="11"/>
  <c r="E14"/>
  <c r="D14"/>
  <c r="F13"/>
  <c r="E13"/>
  <c r="D13"/>
  <c r="F12"/>
  <c r="E12"/>
  <c r="D12"/>
  <c r="F11"/>
  <c r="E11"/>
  <c r="D11"/>
  <c r="F10"/>
  <c r="E10"/>
  <c r="D10"/>
  <c r="L26"/>
  <c r="L25"/>
  <c r="L24"/>
  <c r="L23"/>
  <c r="L22"/>
  <c r="L20"/>
  <c r="L19"/>
  <c r="L18"/>
  <c r="L17"/>
  <c r="L16"/>
  <c r="L10"/>
  <c r="I10"/>
  <c r="H10"/>
  <c r="G10"/>
  <c r="J26"/>
  <c r="I26"/>
  <c r="H26"/>
  <c r="G26"/>
  <c r="J25"/>
  <c r="I25"/>
  <c r="H25"/>
  <c r="G25"/>
  <c r="J24"/>
  <c r="I24"/>
  <c r="H24"/>
  <c r="G24"/>
  <c r="J23"/>
  <c r="I23"/>
  <c r="H23"/>
  <c r="G23"/>
  <c r="J22"/>
  <c r="I22"/>
  <c r="H22"/>
  <c r="G22"/>
  <c r="J20"/>
  <c r="I20"/>
  <c r="H20"/>
  <c r="G20"/>
  <c r="J19"/>
  <c r="I19"/>
  <c r="H19"/>
  <c r="G19"/>
  <c r="J18"/>
  <c r="I18"/>
  <c r="H18"/>
  <c r="G18"/>
  <c r="J17"/>
  <c r="I17"/>
  <c r="H17"/>
  <c r="G17"/>
  <c r="J16"/>
  <c r="I16"/>
  <c r="H16"/>
  <c r="G16"/>
  <c r="L14"/>
  <c r="J14"/>
  <c r="H14"/>
  <c r="L13"/>
  <c r="J13"/>
  <c r="H13"/>
  <c r="L12"/>
  <c r="J12"/>
  <c r="H12"/>
  <c r="L11"/>
  <c r="J11"/>
  <c r="J10"/>
  <c r="P15" i="16" l="1"/>
  <c r="P23" i="15"/>
  <c r="P37"/>
  <c r="P34"/>
  <c r="P37" i="13"/>
  <c r="P34"/>
  <c r="P101" i="16"/>
  <c r="P98"/>
  <c r="P100" i="15"/>
  <c r="P97"/>
  <c r="O37" i="16"/>
  <c r="O34"/>
  <c r="K37"/>
  <c r="K34"/>
  <c r="G37"/>
  <c r="G34"/>
  <c r="C37"/>
  <c r="C34"/>
  <c r="N36"/>
  <c r="N33"/>
  <c r="J36"/>
  <c r="J33"/>
  <c r="F36"/>
  <c r="F33"/>
  <c r="B36"/>
  <c r="B33"/>
  <c r="N37" i="15"/>
  <c r="N34"/>
  <c r="J37"/>
  <c r="J34"/>
  <c r="F37"/>
  <c r="F34"/>
  <c r="B37"/>
  <c r="B34"/>
  <c r="O36"/>
  <c r="O33"/>
  <c r="K36"/>
  <c r="K33"/>
  <c r="G36"/>
  <c r="G33"/>
  <c r="C36"/>
  <c r="C33"/>
  <c r="P100" i="14"/>
  <c r="P97"/>
  <c r="P153" i="13"/>
  <c r="P150"/>
  <c r="L37" i="14"/>
  <c r="L34"/>
  <c r="H37"/>
  <c r="H34"/>
  <c r="D37"/>
  <c r="D34"/>
  <c r="P101"/>
  <c r="P98"/>
  <c r="M36"/>
  <c r="M33"/>
  <c r="I36"/>
  <c r="I33"/>
  <c r="E36"/>
  <c r="E33"/>
  <c r="P153"/>
  <c r="P150"/>
  <c r="O37" i="13"/>
  <c r="O34"/>
  <c r="K37"/>
  <c r="K34"/>
  <c r="G37"/>
  <c r="G34"/>
  <c r="C37"/>
  <c r="C34"/>
  <c r="N36"/>
  <c r="N33"/>
  <c r="J36"/>
  <c r="J33"/>
  <c r="F36"/>
  <c r="F33"/>
  <c r="B36"/>
  <c r="B33"/>
  <c r="O37" i="12"/>
  <c r="O34"/>
  <c r="K37"/>
  <c r="K34"/>
  <c r="G37"/>
  <c r="G34"/>
  <c r="C37"/>
  <c r="C34"/>
  <c r="N36"/>
  <c r="N33"/>
  <c r="J36"/>
  <c r="J33"/>
  <c r="F36"/>
  <c r="F33"/>
  <c r="P100"/>
  <c r="P97"/>
  <c r="N37"/>
  <c r="N34"/>
  <c r="J37"/>
  <c r="J34"/>
  <c r="F37"/>
  <c r="F34"/>
  <c r="P101"/>
  <c r="P98"/>
  <c r="M36"/>
  <c r="M33"/>
  <c r="I36"/>
  <c r="I33"/>
  <c r="E36"/>
  <c r="E33"/>
  <c r="P153"/>
  <c r="P150"/>
  <c r="N36" i="15"/>
  <c r="J36"/>
  <c r="F36"/>
  <c r="B36"/>
  <c r="O33" i="16"/>
  <c r="K33"/>
  <c r="G33"/>
  <c r="C33"/>
  <c r="O36" i="13"/>
  <c r="K36"/>
  <c r="G36"/>
  <c r="C36"/>
  <c r="P15" i="14"/>
  <c r="L36"/>
  <c r="H36"/>
  <c r="D36"/>
  <c r="P23" i="12"/>
  <c r="P153" i="16"/>
  <c r="P150"/>
  <c r="P154" i="15"/>
  <c r="P151"/>
  <c r="M37" i="16"/>
  <c r="M34"/>
  <c r="I37"/>
  <c r="I34"/>
  <c r="E37"/>
  <c r="E34"/>
  <c r="P154"/>
  <c r="P151"/>
  <c r="L36"/>
  <c r="L33"/>
  <c r="H36"/>
  <c r="H33"/>
  <c r="D36"/>
  <c r="D33"/>
  <c r="P100"/>
  <c r="P97"/>
  <c r="L37" i="15"/>
  <c r="L34"/>
  <c r="H37"/>
  <c r="H34"/>
  <c r="D37"/>
  <c r="D34"/>
  <c r="P101"/>
  <c r="P98"/>
  <c r="M36"/>
  <c r="M33"/>
  <c r="I36"/>
  <c r="I33"/>
  <c r="E36"/>
  <c r="E33"/>
  <c r="P153"/>
  <c r="P150"/>
  <c r="P154" i="14"/>
  <c r="P151"/>
  <c r="P101" i="13"/>
  <c r="P98"/>
  <c r="N37" i="14"/>
  <c r="N34"/>
  <c r="J37"/>
  <c r="J34"/>
  <c r="F37"/>
  <c r="F34"/>
  <c r="B37"/>
  <c r="B34"/>
  <c r="O36"/>
  <c r="O33"/>
  <c r="K36"/>
  <c r="K33"/>
  <c r="G36"/>
  <c r="G33"/>
  <c r="C36"/>
  <c r="C33"/>
  <c r="M37" i="13"/>
  <c r="M34"/>
  <c r="I37"/>
  <c r="I34"/>
  <c r="E37"/>
  <c r="E34"/>
  <c r="P154"/>
  <c r="P151"/>
  <c r="L36"/>
  <c r="L33"/>
  <c r="H36"/>
  <c r="H33"/>
  <c r="D36"/>
  <c r="D33"/>
  <c r="P100"/>
  <c r="P97"/>
  <c r="M37" i="12"/>
  <c r="M34"/>
  <c r="I37"/>
  <c r="I34"/>
  <c r="E37"/>
  <c r="E34"/>
  <c r="P154"/>
  <c r="P151"/>
  <c r="L36"/>
  <c r="L33"/>
  <c r="H36"/>
  <c r="H33"/>
  <c r="D36"/>
  <c r="D33"/>
  <c r="L37"/>
  <c r="L34"/>
  <c r="H37"/>
  <c r="H34"/>
  <c r="B37"/>
  <c r="B34"/>
  <c r="O36"/>
  <c r="O33"/>
  <c r="K36"/>
  <c r="K33"/>
  <c r="G36"/>
  <c r="G33"/>
  <c r="C36"/>
  <c r="C33"/>
  <c r="P23" i="16"/>
  <c r="P36" s="1"/>
  <c r="P15" i="15"/>
  <c r="N33"/>
  <c r="L33"/>
  <c r="J33"/>
  <c r="H33"/>
  <c r="F33"/>
  <c r="D33"/>
  <c r="B33"/>
  <c r="O36" i="16"/>
  <c r="M36"/>
  <c r="K36"/>
  <c r="I36"/>
  <c r="G36"/>
  <c r="E36"/>
  <c r="C36"/>
  <c r="O33" i="13"/>
  <c r="M33"/>
  <c r="K33"/>
  <c r="I33"/>
  <c r="G33"/>
  <c r="E33"/>
  <c r="C33"/>
  <c r="P23" i="14"/>
  <c r="P15" i="13"/>
  <c r="N33" i="14"/>
  <c r="L33"/>
  <c r="J33"/>
  <c r="H33"/>
  <c r="F33"/>
  <c r="D33"/>
  <c r="B33"/>
  <c r="P15" i="12"/>
  <c r="B33"/>
  <c r="H11" i="11"/>
  <c r="G11"/>
  <c r="I11"/>
  <c r="G12"/>
  <c r="I12"/>
  <c r="G13"/>
  <c r="I13"/>
  <c r="G14"/>
  <c r="I14"/>
  <c r="P37" i="14" l="1"/>
  <c r="P34"/>
  <c r="P36" i="15"/>
  <c r="P33"/>
  <c r="P37" i="12"/>
  <c r="P34"/>
  <c r="P36" i="14"/>
  <c r="P33"/>
  <c r="P36" i="12"/>
  <c r="P33"/>
  <c r="P36" i="13"/>
  <c r="P33"/>
  <c r="P37" i="16"/>
  <c r="P34"/>
  <c r="P33"/>
</calcChain>
</file>

<file path=xl/sharedStrings.xml><?xml version="1.0" encoding="utf-8"?>
<sst xmlns="http://schemas.openxmlformats.org/spreadsheetml/2006/main" count="564" uniqueCount="118">
  <si>
    <t>Provozní technika  23-43-L/506</t>
  </si>
  <si>
    <t>Kraj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</si>
  <si>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</si>
  <si>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</si>
  <si>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</si>
  <si>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</si>
  <si>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</si>
  <si>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</si>
  <si>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</si>
  <si>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</si>
  <si>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</si>
  <si>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</si>
  <si>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</si>
  <si>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</si>
  <si>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Moravskoslezský</t>
  </si>
  <si>
    <t>Zlínský</t>
  </si>
  <si>
    <t>Np</t>
  </si>
  <si>
    <t>Pp</t>
  </si>
  <si>
    <t>No</t>
  </si>
  <si>
    <t>Po</t>
  </si>
  <si>
    <t xml:space="preserve">Podnikání 64-41-L/524 </t>
  </si>
  <si>
    <t>OBSAH:</t>
  </si>
  <si>
    <t>1.</t>
  </si>
  <si>
    <t>2.</t>
  </si>
  <si>
    <t>NÁSTAVBOVÉ STUDIUM</t>
  </si>
  <si>
    <t>studijní obory (L5)</t>
  </si>
  <si>
    <t>Provozní technika</t>
  </si>
  <si>
    <t>Podnikání</t>
  </si>
  <si>
    <t>PŘÍLOHA Č. 10</t>
  </si>
  <si>
    <t>Příloha č. 10</t>
  </si>
  <si>
    <t>Tabulka č. 1</t>
  </si>
  <si>
    <t>Graf č. 1</t>
  </si>
  <si>
    <t>Tabulka č. 2</t>
  </si>
  <si>
    <t>Graf č. 2</t>
  </si>
  <si>
    <t>Průměr ČR</t>
  </si>
  <si>
    <t xml:space="preserve">(nástavbové studium) </t>
  </si>
  <si>
    <t>Pořadí</t>
  </si>
  <si>
    <t>Kód oboru</t>
  </si>
  <si>
    <t>Název oboru vzdělání</t>
  </si>
  <si>
    <t>Průměrná hodnota normativu MP</t>
  </si>
  <si>
    <t>Tabulka č. 3</t>
  </si>
  <si>
    <t>v roce 2009</t>
  </si>
  <si>
    <t xml:space="preserve">Společné stravování 65-41-L/504 </t>
  </si>
  <si>
    <t>Graf č. 3</t>
  </si>
  <si>
    <t>3.</t>
  </si>
  <si>
    <t>Společné stravování</t>
  </si>
  <si>
    <t>Tabulka č. 4</t>
  </si>
  <si>
    <t>v roce 2010</t>
  </si>
  <si>
    <t>Změna normativu MP 2010/2009 (v %)</t>
  </si>
  <si>
    <t>Změna normativu MP 2010-2009 (v Kč)</t>
  </si>
  <si>
    <t>Porovnání krajských normativů mzdových prostředků
 stanovených jednotlivými krajskými úřady pro krajské a obecní školství
 v roce 2011</t>
  </si>
  <si>
    <t xml:space="preserve">Průměrná hodnota normativu mzdových prostředků (MP) stanoveného jednotlivými kraji v roce 2011 v porovnání s roky 2010 a 2009 </t>
  </si>
  <si>
    <t>Změna 2011 ku 2010</t>
  </si>
  <si>
    <t>Změna 2010 ku 2009</t>
  </si>
  <si>
    <t>Počet žáků 
ve šk. r. 2010/2011</t>
  </si>
  <si>
    <t>v roce 2011</t>
  </si>
  <si>
    <t>v %</t>
  </si>
  <si>
    <t>v Kč</t>
  </si>
  <si>
    <t>Celkový normativ MP</t>
  </si>
  <si>
    <t>5.</t>
  </si>
  <si>
    <t>Elektrotechnika</t>
  </si>
  <si>
    <t>4.</t>
  </si>
  <si>
    <t>Normativ MP pedagogických pracovníků</t>
  </si>
  <si>
    <t>Normativ MP nepedagogických pracovníků</t>
  </si>
  <si>
    <t>Poznámka: počet žáků ve školním roce 2010/2011 v denní formě vzdělávání (podle stavu k 30.9.2010)</t>
  </si>
  <si>
    <t>Vybrané obory vzdělání nástavbového studia - "L5"</t>
  </si>
  <si>
    <t xml:space="preserve">(obory vzdělání nástavbového studia) </t>
  </si>
  <si>
    <t>6441L524</t>
  </si>
  <si>
    <t>6441L51</t>
  </si>
  <si>
    <t>2343L506</t>
  </si>
  <si>
    <t>6541L504</t>
  </si>
  <si>
    <t>2641L501</t>
  </si>
  <si>
    <t>Tabulka č. 6</t>
  </si>
  <si>
    <t>Graf č. 6</t>
  </si>
  <si>
    <t>Normativ mzdových prostředků (MP) v jednotlivých krajích v roce 2011 v porovnání s roky 2010 a 2009</t>
  </si>
  <si>
    <t>Normativ MP 
a ukazatele rozhodné pro jeho stanovení
v jednotlivých letech</t>
  </si>
  <si>
    <r>
      <t>Vysočina   *</t>
    </r>
    <r>
      <rPr>
        <b/>
        <vertAlign val="superscript"/>
        <sz val="12"/>
        <rFont val="Arial"/>
        <family val="2"/>
        <charset val="238"/>
      </rPr>
      <t>)</t>
    </r>
  </si>
  <si>
    <t>Normativ MP pedagogů na 1 žáka</t>
  </si>
  <si>
    <t>Normativ MP nepedagogů na 1 žáka</t>
  </si>
  <si>
    <t>Normativ MP celkem na 1 žáka</t>
  </si>
  <si>
    <t>Změna normativu MP 2011/2010 (v %)</t>
  </si>
  <si>
    <t>Změna normativu MP 2011-2010 (v Kč)</t>
  </si>
  <si>
    <t>*) KÚ kraje Vysočina stanovil v roce 2011 u všech oborů vzdělání, zakončených maturitní zkouškou, k normativním ukazatelům navíc částku 153 Kč na žáka.</t>
  </si>
  <si>
    <t>Tabulka č. 1a</t>
  </si>
  <si>
    <t>Meziroční změna 
normativu MP pedagogů 
na 1 žáka</t>
  </si>
  <si>
    <t>Změna normativu MP ped. 2011/2010 (v %)</t>
  </si>
  <si>
    <t>Změna normativu MP ped. 2010/2009 (v %)</t>
  </si>
  <si>
    <t>Změna normativu MP ped. 2011-2010 (v Kč)</t>
  </si>
  <si>
    <t>Změna normativu MP ped. 2010-2009 (v Kč)</t>
  </si>
  <si>
    <t>Graf č. 1a</t>
  </si>
  <si>
    <t>Tabulka č. 1b</t>
  </si>
  <si>
    <t>Meziroční změna 
normativu MP nepedagogů 
na 1 žáka</t>
  </si>
  <si>
    <t>Změna normativu MP neped. 2011/2010 (v %)</t>
  </si>
  <si>
    <t>Změna normativu MP neped. 2010/2009 (v %)</t>
  </si>
  <si>
    <t>Změna normativu MP neped. 2011-2010 (v Kč)</t>
  </si>
  <si>
    <t>Změna normativu MP neped. 2010-2009 (v Kč)</t>
  </si>
  <si>
    <t>Graf č. 1b</t>
  </si>
  <si>
    <t>Tabulka č. 2a</t>
  </si>
  <si>
    <t>Graf č. 2a</t>
  </si>
  <si>
    <t>Tabulka č. 2b</t>
  </si>
  <si>
    <t>Graf č. 2b</t>
  </si>
  <si>
    <t>Tabulka č. 3a</t>
  </si>
  <si>
    <t>Graf č. 3a</t>
  </si>
  <si>
    <t>Tabulka č. 3b</t>
  </si>
  <si>
    <t>Graf č. 3b</t>
  </si>
  <si>
    <t>Graf č. 4</t>
  </si>
  <si>
    <t>Tabulka č. 4a</t>
  </si>
  <si>
    <t>Graf č. 4a</t>
  </si>
  <si>
    <t>Tabulka č. 4b</t>
  </si>
  <si>
    <t>Graf č. 4b</t>
  </si>
  <si>
    <t>Tabulka č. 5</t>
  </si>
  <si>
    <t>Graf č. 5</t>
  </si>
  <si>
    <t>Tabulka č. 5a</t>
  </si>
  <si>
    <t>Graf č. 5a</t>
  </si>
  <si>
    <t>Tabulka č. 5b</t>
  </si>
  <si>
    <t>Graf č. 5b</t>
  </si>
  <si>
    <t>Elektrotechnika  26-41-L/501</t>
  </si>
  <si>
    <t xml:space="preserve">Podnikání 64-41-L/51 </t>
  </si>
</sst>
</file>

<file path=xl/styles.xml><?xml version="1.0" encoding="utf-8"?>
<styleSheet xmlns="http://schemas.openxmlformats.org/spreadsheetml/2006/main">
  <numFmts count="9">
    <numFmt numFmtId="164" formatCode="#,##0_ ;[Red]\-#,##0\ "/>
    <numFmt numFmtId="165" formatCode="\+#,##0.00;[Red]\-#,##0.00"/>
    <numFmt numFmtId="166" formatCode="\+#,##0;[Red]\-#,##0"/>
    <numFmt numFmtId="167" formatCode="#,##0;\-0;&quot; --- &quot;"/>
    <numFmt numFmtId="168" formatCode="#,##0.00;\-0.00;&quot; --- &quot;"/>
    <numFmt numFmtId="169" formatCode="\+\ #,##0.00;[Red]\-\ #,##0.00"/>
    <numFmt numFmtId="170" formatCode="#,##0;[Red]\-\ #,##0;&quot; --- &quot;"/>
    <numFmt numFmtId="171" formatCode="\+\ #,##0;[Red]\-\ #,##0"/>
    <numFmt numFmtId="172" formatCode="&quot;(&quot;#,##0&quot;.)&quot;"/>
  </numFmts>
  <fonts count="31"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indexed="12"/>
      <name val="Times New Roman"/>
      <family val="1"/>
      <charset val="238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20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2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CB2B2"/>
        <bgColor indexed="64"/>
      </patternFill>
    </fill>
    <fill>
      <patternFill patternType="solid">
        <fgColor rgb="FFB9CDE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5" fillId="2" borderId="0" xfId="3" applyFont="1" applyFill="1" applyProtection="1">
      <protection locked="0"/>
    </xf>
    <xf numFmtId="0" fontId="6" fillId="2" borderId="0" xfId="3" applyFont="1" applyFill="1" applyAlignment="1">
      <alignment horizontal="right"/>
    </xf>
    <xf numFmtId="0" fontId="5" fillId="2" borderId="0" xfId="4" applyFont="1" applyFill="1" applyProtection="1">
      <protection locked="0"/>
    </xf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Alignment="1" applyProtection="1"/>
    <xf numFmtId="0" fontId="14" fillId="0" borderId="1" xfId="0" applyFont="1" applyBorder="1"/>
    <xf numFmtId="0" fontId="10" fillId="0" borderId="1" xfId="0" applyFont="1" applyBorder="1"/>
    <xf numFmtId="0" fontId="1" fillId="3" borderId="0" xfId="5" applyFill="1"/>
    <xf numFmtId="0" fontId="3" fillId="3" borderId="0" xfId="5" applyFont="1" applyFill="1"/>
    <xf numFmtId="0" fontId="17" fillId="3" borderId="0" xfId="5" applyFont="1" applyFill="1" applyAlignment="1">
      <alignment horizontal="right"/>
    </xf>
    <xf numFmtId="0" fontId="3" fillId="3" borderId="2" xfId="5" applyFont="1" applyFill="1" applyBorder="1" applyAlignment="1">
      <alignment horizontal="center" textRotation="90" wrapText="1"/>
    </xf>
    <xf numFmtId="0" fontId="3" fillId="3" borderId="3" xfId="5" applyFont="1" applyFill="1" applyBorder="1" applyAlignment="1">
      <alignment horizontal="center" textRotation="90" wrapText="1"/>
    </xf>
    <xf numFmtId="0" fontId="3" fillId="3" borderId="0" xfId="5" applyFont="1" applyFill="1" applyAlignment="1">
      <alignment textRotation="90" wrapText="1"/>
    </xf>
    <xf numFmtId="0" fontId="3" fillId="3" borderId="0" xfId="5" applyFont="1" applyFill="1" applyAlignment="1">
      <alignment wrapText="1"/>
    </xf>
    <xf numFmtId="0" fontId="18" fillId="4" borderId="4" xfId="5" applyFont="1" applyFill="1" applyBorder="1" applyAlignment="1">
      <alignment horizontal="center" vertical="center"/>
    </xf>
    <xf numFmtId="0" fontId="3" fillId="4" borderId="5" xfId="5" applyFont="1" applyFill="1" applyBorder="1" applyAlignment="1">
      <alignment horizontal="center" textRotation="90" wrapText="1"/>
    </xf>
    <xf numFmtId="0" fontId="3" fillId="3" borderId="6" xfId="5" applyFont="1" applyFill="1" applyBorder="1" applyAlignment="1">
      <alignment horizontal="left"/>
    </xf>
    <xf numFmtId="3" fontId="3" fillId="3" borderId="7" xfId="5" applyNumberFormat="1" applyFont="1" applyFill="1" applyBorder="1" applyAlignment="1">
      <alignment horizontal="left"/>
    </xf>
    <xf numFmtId="3" fontId="1" fillId="3" borderId="0" xfId="5" applyNumberFormat="1" applyFill="1" applyAlignment="1">
      <alignment horizontal="center"/>
    </xf>
    <xf numFmtId="0" fontId="3" fillId="3" borderId="7" xfId="5" applyFont="1" applyFill="1" applyBorder="1" applyAlignment="1">
      <alignment horizontal="left"/>
    </xf>
    <xf numFmtId="3" fontId="3" fillId="3" borderId="8" xfId="5" applyNumberFormat="1" applyFont="1" applyFill="1" applyBorder="1" applyAlignment="1">
      <alignment horizontal="left"/>
    </xf>
    <xf numFmtId="0" fontId="3" fillId="3" borderId="9" xfId="5" applyFont="1" applyFill="1" applyBorder="1" applyAlignment="1">
      <alignment horizontal="left"/>
    </xf>
    <xf numFmtId="3" fontId="8" fillId="3" borderId="10" xfId="6" applyNumberFormat="1" applyFont="1" applyFill="1" applyBorder="1" applyAlignment="1">
      <alignment horizontal="center"/>
    </xf>
    <xf numFmtId="168" fontId="7" fillId="3" borderId="14" xfId="6" applyNumberFormat="1" applyFont="1" applyFill="1" applyBorder="1" applyAlignment="1" applyProtection="1">
      <alignment horizontal="center"/>
      <protection locked="0"/>
    </xf>
    <xf numFmtId="165" fontId="19" fillId="3" borderId="0" xfId="5" applyNumberFormat="1" applyFont="1" applyFill="1" applyBorder="1" applyAlignment="1">
      <alignment horizontal="center"/>
    </xf>
    <xf numFmtId="168" fontId="7" fillId="3" borderId="17" xfId="6" applyNumberFormat="1" applyFont="1" applyFill="1" applyBorder="1" applyAlignment="1" applyProtection="1">
      <alignment horizontal="center"/>
      <protection locked="0"/>
    </xf>
    <xf numFmtId="167" fontId="7" fillId="3" borderId="17" xfId="6" applyNumberFormat="1" applyFont="1" applyFill="1" applyBorder="1" applyAlignment="1" applyProtection="1">
      <alignment horizontal="center"/>
      <protection locked="0"/>
    </xf>
    <xf numFmtId="167" fontId="7" fillId="3" borderId="21" xfId="6" applyNumberFormat="1" applyFont="1" applyFill="1" applyBorder="1" applyAlignment="1" applyProtection="1">
      <alignment horizontal="center"/>
      <protection locked="0"/>
    </xf>
    <xf numFmtId="3" fontId="7" fillId="3" borderId="0" xfId="5" applyNumberFormat="1" applyFont="1" applyFill="1"/>
    <xf numFmtId="165" fontId="19" fillId="0" borderId="23" xfId="5" applyNumberFormat="1" applyFont="1" applyFill="1" applyBorder="1" applyAlignment="1">
      <alignment horizontal="center"/>
    </xf>
    <xf numFmtId="0" fontId="20" fillId="3" borderId="0" xfId="5" applyFont="1" applyFill="1"/>
    <xf numFmtId="0" fontId="19" fillId="3" borderId="0" xfId="5" applyFont="1" applyFill="1" applyBorder="1"/>
    <xf numFmtId="166" fontId="19" fillId="0" borderId="23" xfId="5" applyNumberFormat="1" applyFont="1" applyFill="1" applyBorder="1" applyAlignment="1">
      <alignment horizontal="center"/>
    </xf>
    <xf numFmtId="0" fontId="7" fillId="3" borderId="0" xfId="5" applyFont="1" applyFill="1" applyAlignment="1">
      <alignment horizontal="right"/>
    </xf>
    <xf numFmtId="0" fontId="7" fillId="3" borderId="0" xfId="5" applyFont="1" applyFill="1"/>
    <xf numFmtId="165" fontId="3" fillId="3" borderId="23" xfId="5" applyNumberFormat="1" applyFont="1" applyFill="1" applyBorder="1" applyAlignment="1">
      <alignment horizontal="center"/>
    </xf>
    <xf numFmtId="0" fontId="1" fillId="2" borderId="0" xfId="5" applyFill="1"/>
    <xf numFmtId="0" fontId="19" fillId="4" borderId="11" xfId="5" applyFont="1" applyFill="1" applyBorder="1" applyAlignment="1">
      <alignment horizontal="center" textRotation="90" wrapText="1"/>
    </xf>
    <xf numFmtId="168" fontId="20" fillId="3" borderId="18" xfId="6" applyNumberFormat="1" applyFont="1" applyFill="1" applyBorder="1" applyAlignment="1" applyProtection="1">
      <alignment horizontal="center"/>
      <protection locked="0"/>
    </xf>
    <xf numFmtId="167" fontId="20" fillId="3" borderId="18" xfId="6" applyNumberFormat="1" applyFont="1" applyFill="1" applyBorder="1" applyAlignment="1" applyProtection="1">
      <alignment horizontal="center"/>
      <protection locked="0"/>
    </xf>
    <xf numFmtId="167" fontId="20" fillId="3" borderId="22" xfId="6" applyNumberFormat="1" applyFont="1" applyFill="1" applyBorder="1" applyAlignment="1" applyProtection="1">
      <alignment horizontal="center"/>
      <protection locked="0"/>
    </xf>
    <xf numFmtId="0" fontId="16" fillId="3" borderId="0" xfId="3" applyFont="1" applyFill="1" applyAlignment="1">
      <alignment horizontal="right"/>
    </xf>
    <xf numFmtId="0" fontId="3" fillId="3" borderId="25" xfId="5" applyFont="1" applyFill="1" applyBorder="1" applyAlignment="1">
      <alignment horizontal="center" textRotation="90" wrapText="1"/>
    </xf>
    <xf numFmtId="0" fontId="19" fillId="4" borderId="26" xfId="5" applyFont="1" applyFill="1" applyBorder="1" applyAlignment="1">
      <alignment horizontal="center" textRotation="90" wrapText="1"/>
    </xf>
    <xf numFmtId="0" fontId="3" fillId="3" borderId="24" xfId="5" applyFont="1" applyFill="1" applyBorder="1" applyAlignment="1">
      <alignment horizontal="center"/>
    </xf>
    <xf numFmtId="0" fontId="19" fillId="3" borderId="27" xfId="5" applyFont="1" applyFill="1" applyBorder="1" applyAlignment="1">
      <alignment horizontal="center" textRotation="90" wrapText="1"/>
    </xf>
    <xf numFmtId="168" fontId="20" fillId="3" borderId="28" xfId="6" applyNumberFormat="1" applyFont="1" applyFill="1" applyBorder="1" applyAlignment="1" applyProtection="1">
      <alignment horizontal="center"/>
      <protection locked="0"/>
    </xf>
    <xf numFmtId="0" fontId="7" fillId="0" borderId="6" xfId="0" applyFont="1" applyBorder="1" applyAlignment="1">
      <alignment horizontal="right"/>
    </xf>
    <xf numFmtId="168" fontId="7" fillId="3" borderId="13" xfId="6" applyNumberFormat="1" applyFont="1" applyFill="1" applyBorder="1" applyAlignment="1" applyProtection="1">
      <alignment horizontal="center"/>
      <protection locked="0"/>
    </xf>
    <xf numFmtId="168" fontId="7" fillId="3" borderId="16" xfId="6" applyNumberFormat="1" applyFont="1" applyFill="1" applyBorder="1" applyAlignment="1" applyProtection="1">
      <alignment horizontal="center"/>
      <protection locked="0"/>
    </xf>
    <xf numFmtId="167" fontId="7" fillId="3" borderId="16" xfId="6" applyNumberFormat="1" applyFont="1" applyFill="1" applyBorder="1" applyAlignment="1" applyProtection="1">
      <alignment horizontal="center"/>
      <protection locked="0"/>
    </xf>
    <xf numFmtId="167" fontId="7" fillId="3" borderId="20" xfId="6" applyNumberFormat="1" applyFont="1" applyFill="1" applyBorder="1" applyAlignment="1" applyProtection="1">
      <alignment horizontal="center"/>
      <protection locked="0"/>
    </xf>
    <xf numFmtId="3" fontId="7" fillId="0" borderId="32" xfId="0" applyNumberFormat="1" applyFont="1" applyBorder="1" applyAlignment="1">
      <alignment horizontal="right" indent="1"/>
    </xf>
    <xf numFmtId="3" fontId="7" fillId="0" borderId="33" xfId="0" applyNumberFormat="1" applyFont="1" applyBorder="1" applyAlignment="1">
      <alignment horizontal="right" indent="1"/>
    </xf>
    <xf numFmtId="3" fontId="7" fillId="0" borderId="28" xfId="0" applyNumberFormat="1" applyFont="1" applyBorder="1" applyAlignment="1">
      <alignment horizontal="right" indent="1"/>
    </xf>
    <xf numFmtId="0" fontId="16" fillId="0" borderId="0" xfId="2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3" fillId="0" borderId="0" xfId="5" applyFont="1" applyFill="1"/>
    <xf numFmtId="0" fontId="3" fillId="2" borderId="0" xfId="2" applyFont="1" applyFill="1" applyBorder="1"/>
    <xf numFmtId="0" fontId="17" fillId="0" borderId="0" xfId="5" applyFont="1" applyFill="1" applyAlignment="1">
      <alignment horizontal="right"/>
    </xf>
    <xf numFmtId="0" fontId="20" fillId="0" borderId="0" xfId="0" applyFont="1" applyFill="1" applyBorder="1" applyAlignment="1">
      <alignment horizontal="left"/>
    </xf>
    <xf numFmtId="3" fontId="8" fillId="3" borderId="43" xfId="6" applyNumberFormat="1" applyFont="1" applyFill="1" applyBorder="1" applyAlignment="1">
      <alignment horizontal="center"/>
    </xf>
    <xf numFmtId="168" fontId="7" fillId="3" borderId="30" xfId="6" applyNumberFormat="1" applyFont="1" applyFill="1" applyBorder="1" applyAlignment="1" applyProtection="1">
      <alignment horizontal="center"/>
      <protection locked="0"/>
    </xf>
    <xf numFmtId="168" fontId="7" fillId="3" borderId="31" xfId="6" applyNumberFormat="1" applyFont="1" applyFill="1" applyBorder="1" applyAlignment="1" applyProtection="1">
      <alignment horizontal="center"/>
      <protection locked="0"/>
    </xf>
    <xf numFmtId="167" fontId="7" fillId="3" borderId="31" xfId="6" applyNumberFormat="1" applyFont="1" applyFill="1" applyBorder="1" applyAlignment="1" applyProtection="1">
      <alignment horizontal="center"/>
      <protection locked="0"/>
    </xf>
    <xf numFmtId="167" fontId="7" fillId="3" borderId="29" xfId="6" applyNumberFormat="1" applyFont="1" applyFill="1" applyBorder="1" applyAlignment="1" applyProtection="1">
      <alignment horizontal="center"/>
      <protection locked="0"/>
    </xf>
    <xf numFmtId="0" fontId="4" fillId="3" borderId="0" xfId="5" applyFont="1" applyFill="1" applyAlignment="1">
      <alignment horizontal="center"/>
    </xf>
    <xf numFmtId="0" fontId="4" fillId="0" borderId="0" xfId="5" applyFont="1" applyFill="1" applyAlignment="1">
      <alignment horizont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0" xfId="5" applyFill="1"/>
    <xf numFmtId="0" fontId="5" fillId="2" borderId="0" xfId="7" applyFont="1" applyFill="1" applyAlignment="1" applyProtection="1">
      <alignment horizontal="left"/>
      <protection locked="0"/>
    </xf>
    <xf numFmtId="0" fontId="1" fillId="2" borderId="0" xfId="7" applyFill="1"/>
    <xf numFmtId="0" fontId="3" fillId="2" borderId="0" xfId="7" applyFont="1" applyFill="1" applyBorder="1"/>
    <xf numFmtId="0" fontId="6" fillId="2" borderId="0" xfId="7" applyFont="1" applyFill="1" applyAlignment="1">
      <alignment horizontal="right"/>
    </xf>
    <xf numFmtId="0" fontId="1" fillId="3" borderId="0" xfId="7" applyFill="1"/>
    <xf numFmtId="0" fontId="23" fillId="0" borderId="0" xfId="0" applyFont="1" applyAlignment="1">
      <alignment horizontal="center"/>
    </xf>
    <xf numFmtId="0" fontId="0" fillId="0" borderId="0" xfId="0" applyFill="1"/>
    <xf numFmtId="0" fontId="24" fillId="0" borderId="0" xfId="0" applyFont="1"/>
    <xf numFmtId="0" fontId="18" fillId="4" borderId="39" xfId="5" applyFont="1" applyFill="1" applyBorder="1" applyAlignment="1">
      <alignment horizontal="left" vertical="center"/>
    </xf>
    <xf numFmtId="0" fontId="18" fillId="4" borderId="40" xfId="5" applyFont="1" applyFill="1" applyBorder="1" applyAlignment="1">
      <alignment horizontal="left" vertical="center"/>
    </xf>
    <xf numFmtId="0" fontId="18" fillId="4" borderId="41" xfId="5" applyFont="1" applyFill="1" applyBorder="1" applyAlignment="1">
      <alignment horizontal="left" vertical="center"/>
    </xf>
    <xf numFmtId="0" fontId="7" fillId="0" borderId="32" xfId="8" applyFont="1" applyFill="1" applyBorder="1"/>
    <xf numFmtId="0" fontId="7" fillId="0" borderId="45" xfId="8" applyFont="1" applyFill="1" applyBorder="1"/>
    <xf numFmtId="170" fontId="7" fillId="0" borderId="32" xfId="8" applyNumberFormat="1" applyFont="1" applyFill="1" applyBorder="1" applyAlignment="1">
      <alignment horizontal="right" indent="1"/>
    </xf>
    <xf numFmtId="170" fontId="7" fillId="0" borderId="33" xfId="0" applyNumberFormat="1" applyFont="1" applyFill="1" applyBorder="1" applyAlignment="1">
      <alignment horizontal="right" indent="1"/>
    </xf>
    <xf numFmtId="170" fontId="7" fillId="0" borderId="28" xfId="0" applyNumberFormat="1" applyFont="1" applyFill="1" applyBorder="1" applyAlignment="1">
      <alignment horizontal="right" indent="1"/>
    </xf>
    <xf numFmtId="169" fontId="7" fillId="0" borderId="32" xfId="0" applyNumberFormat="1" applyFont="1" applyBorder="1" applyAlignment="1">
      <alignment horizontal="right" indent="1"/>
    </xf>
    <xf numFmtId="171" fontId="7" fillId="0" borderId="28" xfId="0" applyNumberFormat="1" applyFont="1" applyBorder="1" applyAlignment="1">
      <alignment horizontal="right" vertical="center" indent="1"/>
    </xf>
    <xf numFmtId="171" fontId="7" fillId="0" borderId="45" xfId="0" applyNumberFormat="1" applyFont="1" applyBorder="1" applyAlignment="1">
      <alignment horizontal="right" indent="1"/>
    </xf>
    <xf numFmtId="170" fontId="7" fillId="0" borderId="32" xfId="0" applyNumberFormat="1" applyFont="1" applyFill="1" applyBorder="1" applyAlignment="1">
      <alignment horizontal="right" indent="1"/>
    </xf>
    <xf numFmtId="172" fontId="25" fillId="0" borderId="28" xfId="0" applyNumberFormat="1" applyFont="1" applyBorder="1" applyAlignment="1">
      <alignment horizontal="right" indent="1"/>
    </xf>
    <xf numFmtId="3" fontId="0" fillId="0" borderId="0" xfId="0" applyNumberFormat="1"/>
    <xf numFmtId="0" fontId="7" fillId="0" borderId="31" xfId="8" applyFont="1" applyFill="1" applyBorder="1"/>
    <xf numFmtId="0" fontId="7" fillId="0" borderId="46" xfId="8" applyFont="1" applyFill="1" applyBorder="1"/>
    <xf numFmtId="170" fontId="7" fillId="0" borderId="17" xfId="0" applyNumberFormat="1" applyFont="1" applyFill="1" applyBorder="1" applyAlignment="1">
      <alignment horizontal="right" indent="1"/>
    </xf>
    <xf numFmtId="170" fontId="7" fillId="0" borderId="18" xfId="0" applyNumberFormat="1" applyFont="1" applyFill="1" applyBorder="1" applyAlignment="1">
      <alignment horizontal="right" indent="1"/>
    </xf>
    <xf numFmtId="169" fontId="7" fillId="0" borderId="31" xfId="0" applyNumberFormat="1" applyFont="1" applyBorder="1" applyAlignment="1">
      <alignment horizontal="right" indent="1"/>
    </xf>
    <xf numFmtId="171" fontId="7" fillId="0" borderId="18" xfId="0" applyNumberFormat="1" applyFont="1" applyBorder="1" applyAlignment="1">
      <alignment horizontal="right" vertical="center" indent="1"/>
    </xf>
    <xf numFmtId="171" fontId="7" fillId="0" borderId="46" xfId="0" applyNumberFormat="1" applyFont="1" applyBorder="1" applyAlignment="1">
      <alignment horizontal="right" indent="1"/>
    </xf>
    <xf numFmtId="170" fontId="7" fillId="0" borderId="31" xfId="8" applyNumberFormat="1" applyFont="1" applyFill="1" applyBorder="1" applyAlignment="1">
      <alignment horizontal="right" indent="1"/>
    </xf>
    <xf numFmtId="172" fontId="25" fillId="0" borderId="18" xfId="0" applyNumberFormat="1" applyFont="1" applyBorder="1" applyAlignment="1">
      <alignment horizontal="right" indent="1"/>
    </xf>
    <xf numFmtId="170" fontId="7" fillId="0" borderId="31" xfId="0" applyNumberFormat="1" applyFont="1" applyFill="1" applyBorder="1" applyAlignment="1">
      <alignment horizontal="right" indent="1"/>
    </xf>
    <xf numFmtId="0" fontId="18" fillId="5" borderId="30" xfId="5" applyFont="1" applyFill="1" applyBorder="1" applyAlignment="1">
      <alignment horizontal="left" vertical="center"/>
    </xf>
    <xf numFmtId="0" fontId="18" fillId="5" borderId="37" xfId="5" applyFont="1" applyFill="1" applyBorder="1" applyAlignment="1">
      <alignment horizontal="left" vertical="center"/>
    </xf>
    <xf numFmtId="0" fontId="18" fillId="5" borderId="40" xfId="5" applyFont="1" applyFill="1" applyBorder="1" applyAlignment="1">
      <alignment horizontal="left" vertical="center"/>
    </xf>
    <xf numFmtId="0" fontId="26" fillId="5" borderId="40" xfId="5" applyFont="1" applyFill="1" applyBorder="1" applyAlignment="1">
      <alignment horizontal="left" vertical="center"/>
    </xf>
    <xf numFmtId="0" fontId="18" fillId="5" borderId="41" xfId="5" applyFont="1" applyFill="1" applyBorder="1" applyAlignment="1">
      <alignment horizontal="left" vertical="center"/>
    </xf>
    <xf numFmtId="171" fontId="7" fillId="0" borderId="28" xfId="0" applyNumberFormat="1" applyFont="1" applyBorder="1" applyAlignment="1">
      <alignment horizontal="right" indent="1"/>
    </xf>
    <xf numFmtId="0" fontId="18" fillId="6" borderId="30" xfId="5" applyFont="1" applyFill="1" applyBorder="1" applyAlignment="1">
      <alignment horizontal="left" vertical="center"/>
    </xf>
    <xf numFmtId="0" fontId="18" fillId="6" borderId="37" xfId="5" applyFont="1" applyFill="1" applyBorder="1" applyAlignment="1">
      <alignment horizontal="left" vertical="center"/>
    </xf>
    <xf numFmtId="0" fontId="18" fillId="6" borderId="40" xfId="5" applyFont="1" applyFill="1" applyBorder="1" applyAlignment="1">
      <alignment horizontal="left" vertical="center"/>
    </xf>
    <xf numFmtId="0" fontId="26" fillId="6" borderId="40" xfId="5" applyFont="1" applyFill="1" applyBorder="1" applyAlignment="1">
      <alignment horizontal="left" vertical="center"/>
    </xf>
    <xf numFmtId="0" fontId="18" fillId="6" borderId="41" xfId="5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1" fillId="2" borderId="0" xfId="2" applyFill="1"/>
    <xf numFmtId="168" fontId="7" fillId="3" borderId="37" xfId="6" applyNumberFormat="1" applyFont="1" applyFill="1" applyBorder="1" applyAlignment="1" applyProtection="1">
      <alignment horizontal="center"/>
      <protection locked="0"/>
    </xf>
    <xf numFmtId="168" fontId="7" fillId="3" borderId="46" xfId="6" applyNumberFormat="1" applyFont="1" applyFill="1" applyBorder="1" applyAlignment="1" applyProtection="1">
      <alignment horizontal="center"/>
      <protection locked="0"/>
    </xf>
    <xf numFmtId="167" fontId="7" fillId="3" borderId="46" xfId="6" applyNumberFormat="1" applyFont="1" applyFill="1" applyBorder="1" applyAlignment="1" applyProtection="1">
      <alignment horizontal="center"/>
      <protection locked="0"/>
    </xf>
    <xf numFmtId="167" fontId="7" fillId="3" borderId="38" xfId="6" applyNumberFormat="1" applyFont="1" applyFill="1" applyBorder="1" applyAlignment="1" applyProtection="1">
      <alignment horizontal="center"/>
      <protection locked="0"/>
    </xf>
    <xf numFmtId="3" fontId="7" fillId="3" borderId="0" xfId="5" applyNumberFormat="1" applyFont="1" applyFill="1" applyAlignment="1">
      <alignment horizontal="center"/>
    </xf>
    <xf numFmtId="3" fontId="8" fillId="3" borderId="5" xfId="6" applyNumberFormat="1" applyFont="1" applyFill="1" applyBorder="1" applyAlignment="1">
      <alignment horizontal="center"/>
    </xf>
    <xf numFmtId="3" fontId="21" fillId="3" borderId="9" xfId="6" applyNumberFormat="1" applyFont="1" applyFill="1" applyBorder="1" applyAlignment="1">
      <alignment horizontal="center"/>
    </xf>
    <xf numFmtId="3" fontId="27" fillId="3" borderId="0" xfId="5" applyNumberFormat="1" applyFont="1" applyFill="1"/>
    <xf numFmtId="3" fontId="8" fillId="3" borderId="44" xfId="6" applyNumberFormat="1" applyFont="1" applyFill="1" applyBorder="1" applyAlignment="1">
      <alignment horizontal="center"/>
    </xf>
    <xf numFmtId="167" fontId="27" fillId="3" borderId="0" xfId="5" applyNumberFormat="1" applyFont="1" applyFill="1"/>
    <xf numFmtId="0" fontId="29" fillId="4" borderId="5" xfId="5" applyFont="1" applyFill="1" applyBorder="1" applyAlignment="1">
      <alignment horizontal="center" textRotation="90" wrapText="1"/>
    </xf>
    <xf numFmtId="0" fontId="30" fillId="4" borderId="11" xfId="5" applyFont="1" applyFill="1" applyBorder="1" applyAlignment="1">
      <alignment horizontal="center" textRotation="90" wrapText="1"/>
    </xf>
    <xf numFmtId="2" fontId="20" fillId="3" borderId="12" xfId="6" applyNumberFormat="1" applyFont="1" applyFill="1" applyBorder="1" applyAlignment="1" applyProtection="1">
      <alignment horizontal="center"/>
      <protection locked="0"/>
    </xf>
    <xf numFmtId="168" fontId="7" fillId="3" borderId="0" xfId="5" applyNumberFormat="1" applyFont="1" applyFill="1"/>
    <xf numFmtId="2" fontId="20" fillId="3" borderId="7" xfId="6" applyNumberFormat="1" applyFont="1" applyFill="1" applyBorder="1" applyAlignment="1" applyProtection="1">
      <alignment horizontal="center"/>
      <protection locked="0"/>
    </xf>
    <xf numFmtId="3" fontId="20" fillId="3" borderId="7" xfId="6" applyNumberFormat="1" applyFont="1" applyFill="1" applyBorder="1" applyAlignment="1" applyProtection="1">
      <alignment horizontal="center"/>
      <protection locked="0"/>
    </xf>
    <xf numFmtId="3" fontId="20" fillId="3" borderId="8" xfId="6" applyNumberFormat="1" applyFont="1" applyFill="1" applyBorder="1" applyAlignment="1" applyProtection="1">
      <alignment horizontal="center"/>
      <protection locked="0"/>
    </xf>
    <xf numFmtId="164" fontId="7" fillId="3" borderId="0" xfId="5" applyNumberFormat="1" applyFont="1" applyFill="1"/>
    <xf numFmtId="0" fontId="19" fillId="3" borderId="4" xfId="5" applyFont="1" applyFill="1" applyBorder="1"/>
    <xf numFmtId="165" fontId="19" fillId="0" borderId="48" xfId="5" applyNumberFormat="1" applyFont="1" applyFill="1" applyBorder="1" applyAlignment="1">
      <alignment horizontal="center"/>
    </xf>
    <xf numFmtId="165" fontId="19" fillId="0" borderId="49" xfId="5" applyNumberFormat="1" applyFont="1" applyFill="1" applyBorder="1" applyAlignment="1">
      <alignment horizontal="center"/>
    </xf>
    <xf numFmtId="165" fontId="19" fillId="0" borderId="9" xfId="5" applyNumberFormat="1" applyFont="1" applyFill="1" applyBorder="1" applyAlignment="1">
      <alignment horizontal="center"/>
    </xf>
    <xf numFmtId="165" fontId="20" fillId="3" borderId="0" xfId="5" applyNumberFormat="1" applyFont="1" applyFill="1"/>
    <xf numFmtId="165" fontId="19" fillId="0" borderId="47" xfId="5" applyNumberFormat="1" applyFont="1" applyFill="1" applyBorder="1" applyAlignment="1">
      <alignment horizontal="center"/>
    </xf>
    <xf numFmtId="165" fontId="19" fillId="0" borderId="50" xfId="5" applyNumberFormat="1" applyFont="1" applyFill="1" applyBorder="1" applyAlignment="1">
      <alignment horizontal="center"/>
    </xf>
    <xf numFmtId="165" fontId="19" fillId="0" borderId="51" xfId="5" applyNumberFormat="1" applyFont="1" applyFill="1" applyBorder="1" applyAlignment="1">
      <alignment horizontal="center"/>
    </xf>
    <xf numFmtId="165" fontId="19" fillId="0" borderId="27" xfId="5" applyNumberFormat="1" applyFont="1" applyFill="1" applyBorder="1" applyAlignment="1">
      <alignment horizontal="center"/>
    </xf>
    <xf numFmtId="0" fontId="19" fillId="0" borderId="4" xfId="5" applyFont="1" applyFill="1" applyBorder="1"/>
    <xf numFmtId="166" fontId="19" fillId="0" borderId="48" xfId="5" applyNumberFormat="1" applyFont="1" applyFill="1" applyBorder="1" applyAlignment="1">
      <alignment horizontal="center"/>
    </xf>
    <xf numFmtId="166" fontId="19" fillId="0" borderId="49" xfId="5" applyNumberFormat="1" applyFont="1" applyFill="1" applyBorder="1" applyAlignment="1">
      <alignment horizontal="center"/>
    </xf>
    <xf numFmtId="166" fontId="19" fillId="0" borderId="9" xfId="5" applyNumberFormat="1" applyFont="1" applyFill="1" applyBorder="1" applyAlignment="1">
      <alignment horizontal="center"/>
    </xf>
    <xf numFmtId="166" fontId="19" fillId="0" borderId="47" xfId="5" applyNumberFormat="1" applyFont="1" applyFill="1" applyBorder="1" applyAlignment="1">
      <alignment horizontal="center"/>
    </xf>
    <xf numFmtId="166" fontId="19" fillId="0" borderId="50" xfId="5" applyNumberFormat="1" applyFont="1" applyFill="1" applyBorder="1" applyAlignment="1">
      <alignment horizontal="center"/>
    </xf>
    <xf numFmtId="166" fontId="19" fillId="0" borderId="51" xfId="5" applyNumberFormat="1" applyFont="1" applyFill="1" applyBorder="1" applyAlignment="1">
      <alignment horizontal="center"/>
    </xf>
    <xf numFmtId="166" fontId="19" fillId="0" borderId="27" xfId="5" applyNumberFormat="1" applyFont="1" applyFill="1" applyBorder="1" applyAlignment="1">
      <alignment horizontal="center"/>
    </xf>
    <xf numFmtId="2" fontId="7" fillId="3" borderId="0" xfId="5" applyNumberFormat="1" applyFont="1" applyFill="1"/>
    <xf numFmtId="3" fontId="7" fillId="3" borderId="0" xfId="5" applyNumberFormat="1" applyFont="1" applyFill="1" applyAlignment="1"/>
    <xf numFmtId="0" fontId="19" fillId="3" borderId="35" xfId="5" applyFont="1" applyFill="1" applyBorder="1"/>
    <xf numFmtId="165" fontId="19" fillId="3" borderId="36" xfId="5" applyNumberFormat="1" applyFont="1" applyFill="1" applyBorder="1" applyAlignment="1">
      <alignment horizontal="center"/>
    </xf>
    <xf numFmtId="0" fontId="7" fillId="0" borderId="27" xfId="0" applyFont="1" applyBorder="1" applyAlignment="1">
      <alignment horizontal="right"/>
    </xf>
    <xf numFmtId="0" fontId="7" fillId="0" borderId="29" xfId="8" applyFont="1" applyFill="1" applyBorder="1"/>
    <xf numFmtId="0" fontId="7" fillId="0" borderId="38" xfId="8" applyFont="1" applyFill="1" applyBorder="1"/>
    <xf numFmtId="3" fontId="7" fillId="0" borderId="47" xfId="0" applyNumberFormat="1" applyFont="1" applyBorder="1" applyAlignment="1">
      <alignment horizontal="right" indent="1"/>
    </xf>
    <xf numFmtId="3" fontId="7" fillId="0" borderId="50" xfId="0" applyNumberFormat="1" applyFont="1" applyBorder="1" applyAlignment="1">
      <alignment horizontal="right" indent="1"/>
    </xf>
    <xf numFmtId="3" fontId="7" fillId="0" borderId="52" xfId="0" applyNumberFormat="1" applyFont="1" applyBorder="1" applyAlignment="1">
      <alignment horizontal="right" indent="1"/>
    </xf>
    <xf numFmtId="169" fontId="7" fillId="0" borderId="29" xfId="0" applyNumberFormat="1" applyFont="1" applyBorder="1" applyAlignment="1">
      <alignment horizontal="right" indent="1"/>
    </xf>
    <xf numFmtId="171" fontId="7" fillId="0" borderId="22" xfId="0" applyNumberFormat="1" applyFont="1" applyBorder="1" applyAlignment="1">
      <alignment horizontal="right" vertical="center" indent="1"/>
    </xf>
    <xf numFmtId="171" fontId="7" fillId="0" borderId="38" xfId="0" applyNumberFormat="1" applyFont="1" applyBorder="1" applyAlignment="1">
      <alignment horizontal="right" indent="1"/>
    </xf>
    <xf numFmtId="170" fontId="7" fillId="0" borderId="29" xfId="8" applyNumberFormat="1" applyFont="1" applyFill="1" applyBorder="1" applyAlignment="1">
      <alignment horizontal="right" indent="1"/>
    </xf>
    <xf numFmtId="172" fontId="25" fillId="0" borderId="22" xfId="0" applyNumberFormat="1" applyFont="1" applyBorder="1" applyAlignment="1">
      <alignment horizontal="right" inden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8" fillId="3" borderId="24" xfId="5" applyFont="1" applyFill="1" applyBorder="1" applyAlignment="1">
      <alignment horizontal="center" vertical="center" wrapText="1"/>
    </xf>
    <xf numFmtId="0" fontId="8" fillId="3" borderId="27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/>
    </xf>
    <xf numFmtId="0" fontId="3" fillId="3" borderId="5" xfId="5" applyFont="1" applyFill="1" applyBorder="1" applyAlignment="1">
      <alignment horizontal="center"/>
    </xf>
    <xf numFmtId="0" fontId="4" fillId="0" borderId="0" xfId="5" applyFont="1" applyFill="1" applyAlignment="1">
      <alignment horizontal="center"/>
    </xf>
    <xf numFmtId="0" fontId="4" fillId="0" borderId="0" xfId="5" applyFont="1" applyFill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9">
    <cellStyle name="Hypertextový odkaz" xfId="1" builtinId="8"/>
    <cellStyle name="normální" xfId="0" builtinId="0"/>
    <cellStyle name="normální 2" xfId="8"/>
    <cellStyle name="normální_16-01-M004 Ekologie a ochrana přírody" xfId="2"/>
    <cellStyle name="normální_23-43-L506 Provozní technika" xfId="3"/>
    <cellStyle name="normální_64-41-L524 Podnikání" xfId="4"/>
    <cellStyle name="normální_Gym 4leté-06-05" xfId="5"/>
    <cellStyle name="normální_Gym víceleté (nižší stupeň 8leté)-06-05" xfId="6"/>
    <cellStyle name="normální_Gym víceleté (vyšší stupeň 8leté)-06-05" xfId="7"/>
  </cellStyles>
  <dxfs count="50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Provozní technika  23-43-L/506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'1'!$A$8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'1'!$B$15:$P$15</c:f>
              <c:numCache>
                <c:formatCode>#,##0</c:formatCode>
                <c:ptCount val="15"/>
                <c:pt idx="0">
                  <c:v>30389</c:v>
                </c:pt>
                <c:pt idx="1">
                  <c:v>29176</c:v>
                </c:pt>
                <c:pt idx="2">
                  <c:v>28373</c:v>
                </c:pt>
                <c:pt idx="3">
                  <c:v>31813</c:v>
                </c:pt>
                <c:pt idx="4">
                  <c:v>0</c:v>
                </c:pt>
                <c:pt idx="5">
                  <c:v>30775</c:v>
                </c:pt>
                <c:pt idx="6">
                  <c:v>35825</c:v>
                </c:pt>
                <c:pt idx="7">
                  <c:v>26043</c:v>
                </c:pt>
                <c:pt idx="8">
                  <c:v>27423</c:v>
                </c:pt>
                <c:pt idx="9">
                  <c:v>28242</c:v>
                </c:pt>
                <c:pt idx="10">
                  <c:v>28898</c:v>
                </c:pt>
                <c:pt idx="11">
                  <c:v>30257</c:v>
                </c:pt>
                <c:pt idx="12">
                  <c:v>29864</c:v>
                </c:pt>
                <c:pt idx="13">
                  <c:v>28371</c:v>
                </c:pt>
                <c:pt idx="14">
                  <c:v>29650</c:v>
                </c:pt>
              </c:numCache>
            </c:numRef>
          </c:val>
        </c:ser>
        <c:dLbls>
          <c:showVal val="1"/>
        </c:dLbls>
        <c:gapWidth val="60"/>
        <c:axId val="67010944"/>
        <c:axId val="67014016"/>
      </c:barChart>
      <c:lineChart>
        <c:grouping val="standard"/>
        <c:ser>
          <c:idx val="0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5E-2"/>
                  <c:y val="-5.149222617980631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'1'!$B$23:$P$23</c:f>
              <c:numCache>
                <c:formatCode>#,##0</c:formatCode>
                <c:ptCount val="15"/>
                <c:pt idx="0">
                  <c:v>31126</c:v>
                </c:pt>
                <c:pt idx="1">
                  <c:v>30135</c:v>
                </c:pt>
                <c:pt idx="2">
                  <c:v>28622</c:v>
                </c:pt>
                <c:pt idx="3">
                  <c:v>32206</c:v>
                </c:pt>
                <c:pt idx="4">
                  <c:v>0</c:v>
                </c:pt>
                <c:pt idx="5">
                  <c:v>31184</c:v>
                </c:pt>
                <c:pt idx="6">
                  <c:v>26791</c:v>
                </c:pt>
                <c:pt idx="7">
                  <c:v>26670</c:v>
                </c:pt>
                <c:pt idx="8">
                  <c:v>27969</c:v>
                </c:pt>
                <c:pt idx="9">
                  <c:v>28468</c:v>
                </c:pt>
                <c:pt idx="10">
                  <c:v>28818</c:v>
                </c:pt>
                <c:pt idx="11">
                  <c:v>30856</c:v>
                </c:pt>
                <c:pt idx="12">
                  <c:v>28811</c:v>
                </c:pt>
                <c:pt idx="13">
                  <c:v>28867</c:v>
                </c:pt>
                <c:pt idx="14">
                  <c:v>29271</c:v>
                </c:pt>
              </c:numCache>
            </c:numRef>
          </c:val>
        </c:ser>
        <c:dLbls>
          <c:showVal val="1"/>
        </c:dLbls>
        <c:marker val="1"/>
        <c:axId val="67010944"/>
        <c:axId val="67014016"/>
      </c:lineChart>
      <c:catAx>
        <c:axId val="67010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74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014016"/>
        <c:crossesAt val="0"/>
        <c:lblAlgn val="ctr"/>
        <c:lblOffset val="100"/>
        <c:tickLblSkip val="1"/>
        <c:tickMarkSkip val="1"/>
      </c:catAx>
      <c:valAx>
        <c:axId val="67014016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76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01094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Podnikání 64-41-L/524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'4'!$A$8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'4'!$B$15:$P$15</c:f>
              <c:numCache>
                <c:formatCode>#,##0</c:formatCode>
                <c:ptCount val="15"/>
                <c:pt idx="0">
                  <c:v>30403</c:v>
                </c:pt>
                <c:pt idx="1">
                  <c:v>28521</c:v>
                </c:pt>
                <c:pt idx="2">
                  <c:v>27425</c:v>
                </c:pt>
                <c:pt idx="3">
                  <c:v>26995</c:v>
                </c:pt>
                <c:pt idx="4">
                  <c:v>27991</c:v>
                </c:pt>
                <c:pt idx="5">
                  <c:v>29637</c:v>
                </c:pt>
                <c:pt idx="6">
                  <c:v>29160</c:v>
                </c:pt>
                <c:pt idx="7">
                  <c:v>26043</c:v>
                </c:pt>
                <c:pt idx="8">
                  <c:v>25987</c:v>
                </c:pt>
                <c:pt idx="9">
                  <c:v>29289</c:v>
                </c:pt>
                <c:pt idx="10">
                  <c:v>28842</c:v>
                </c:pt>
                <c:pt idx="11">
                  <c:v>29259</c:v>
                </c:pt>
                <c:pt idx="12">
                  <c:v>24573</c:v>
                </c:pt>
                <c:pt idx="13">
                  <c:v>28060</c:v>
                </c:pt>
                <c:pt idx="14">
                  <c:v>28013</c:v>
                </c:pt>
              </c:numCache>
            </c:numRef>
          </c:val>
        </c:ser>
        <c:dLbls>
          <c:showVal val="1"/>
        </c:dLbls>
        <c:gapWidth val="60"/>
        <c:axId val="60680832"/>
        <c:axId val="60683008"/>
      </c:barChart>
      <c:lineChart>
        <c:grouping val="standard"/>
        <c:ser>
          <c:idx val="0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5E-2"/>
                  <c:y val="-3.0895335707883786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'4'!$B$23:$P$23</c:f>
              <c:numCache>
                <c:formatCode>#,##0</c:formatCode>
                <c:ptCount val="15"/>
                <c:pt idx="0">
                  <c:v>31030</c:v>
                </c:pt>
                <c:pt idx="1">
                  <c:v>29422</c:v>
                </c:pt>
                <c:pt idx="2">
                  <c:v>27616</c:v>
                </c:pt>
                <c:pt idx="3">
                  <c:v>27369</c:v>
                </c:pt>
                <c:pt idx="4">
                  <c:v>28553</c:v>
                </c:pt>
                <c:pt idx="5">
                  <c:v>29930</c:v>
                </c:pt>
                <c:pt idx="6">
                  <c:v>25282</c:v>
                </c:pt>
                <c:pt idx="7">
                  <c:v>26670</c:v>
                </c:pt>
                <c:pt idx="8">
                  <c:v>26455</c:v>
                </c:pt>
                <c:pt idx="9">
                  <c:v>29517</c:v>
                </c:pt>
                <c:pt idx="10">
                  <c:v>28828</c:v>
                </c:pt>
                <c:pt idx="11">
                  <c:v>29922</c:v>
                </c:pt>
                <c:pt idx="12">
                  <c:v>27334</c:v>
                </c:pt>
                <c:pt idx="13">
                  <c:v>28556</c:v>
                </c:pt>
                <c:pt idx="14">
                  <c:v>28320</c:v>
                </c:pt>
              </c:numCache>
            </c:numRef>
          </c:val>
        </c:ser>
        <c:dLbls>
          <c:showVal val="1"/>
        </c:dLbls>
        <c:marker val="1"/>
        <c:axId val="60680832"/>
        <c:axId val="60683008"/>
      </c:lineChart>
      <c:catAx>
        <c:axId val="6068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83008"/>
        <c:crossesAt val="0"/>
        <c:lblAlgn val="ctr"/>
        <c:lblOffset val="100"/>
        <c:tickLblSkip val="1"/>
        <c:tickMarkSkip val="1"/>
      </c:catAx>
      <c:valAx>
        <c:axId val="60683008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68083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Podnikání 64-41-L/524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'4'!$B$13:$P$13</c:f>
              <c:numCache>
                <c:formatCode>#,##0</c:formatCode>
                <c:ptCount val="15"/>
                <c:pt idx="0">
                  <c:v>25117</c:v>
                </c:pt>
                <c:pt idx="1">
                  <c:v>25028</c:v>
                </c:pt>
                <c:pt idx="2">
                  <c:v>24426</c:v>
                </c:pt>
                <c:pt idx="3">
                  <c:v>24491</c:v>
                </c:pt>
                <c:pt idx="4">
                  <c:v>22431</c:v>
                </c:pt>
                <c:pt idx="5">
                  <c:v>25875</c:v>
                </c:pt>
                <c:pt idx="6">
                  <c:v>25033</c:v>
                </c:pt>
                <c:pt idx="7">
                  <c:v>22569</c:v>
                </c:pt>
                <c:pt idx="8">
                  <c:v>22445</c:v>
                </c:pt>
                <c:pt idx="9">
                  <c:v>25428</c:v>
                </c:pt>
                <c:pt idx="10">
                  <c:v>25104</c:v>
                </c:pt>
                <c:pt idx="11">
                  <c:v>25268</c:v>
                </c:pt>
                <c:pt idx="12">
                  <c:v>20967</c:v>
                </c:pt>
                <c:pt idx="13">
                  <c:v>23707</c:v>
                </c:pt>
                <c:pt idx="14">
                  <c:v>24135</c:v>
                </c:pt>
              </c:numCache>
            </c:numRef>
          </c:val>
        </c:ser>
        <c:gapWidth val="60"/>
        <c:axId val="60833152"/>
        <c:axId val="60839424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467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'4'!$B$21:$P$21</c:f>
              <c:numCache>
                <c:formatCode>#,##0</c:formatCode>
                <c:ptCount val="15"/>
                <c:pt idx="0">
                  <c:v>25117</c:v>
                </c:pt>
                <c:pt idx="1">
                  <c:v>25703</c:v>
                </c:pt>
                <c:pt idx="2">
                  <c:v>24426</c:v>
                </c:pt>
                <c:pt idx="3">
                  <c:v>24587</c:v>
                </c:pt>
                <c:pt idx="4">
                  <c:v>22523</c:v>
                </c:pt>
                <c:pt idx="5">
                  <c:v>25785</c:v>
                </c:pt>
                <c:pt idx="6">
                  <c:v>21160</c:v>
                </c:pt>
                <c:pt idx="7">
                  <c:v>23148</c:v>
                </c:pt>
                <c:pt idx="8">
                  <c:v>22722</c:v>
                </c:pt>
                <c:pt idx="9">
                  <c:v>25567</c:v>
                </c:pt>
                <c:pt idx="10">
                  <c:v>25247</c:v>
                </c:pt>
                <c:pt idx="11">
                  <c:v>26187</c:v>
                </c:pt>
                <c:pt idx="12">
                  <c:v>23700</c:v>
                </c:pt>
                <c:pt idx="13">
                  <c:v>23745</c:v>
                </c:pt>
                <c:pt idx="14">
                  <c:v>24258</c:v>
                </c:pt>
              </c:numCache>
            </c:numRef>
          </c:val>
        </c:ser>
        <c:marker val="1"/>
        <c:axId val="60833152"/>
        <c:axId val="60839424"/>
      </c:lineChart>
      <c:catAx>
        <c:axId val="6083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39424"/>
        <c:crossesAt val="0"/>
        <c:auto val="1"/>
        <c:lblAlgn val="ctr"/>
        <c:lblOffset val="100"/>
      </c:catAx>
      <c:valAx>
        <c:axId val="6083942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3315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83"/>
          <c:y val="0.3192705536085455"/>
          <c:w val="5.4133301736735903E-2"/>
          <c:h val="3.260115606936429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none" strike="noStrike" baseline="0"/>
              <a:t>Podnikání 64-41-L/524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'4'!$A$14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'4'!$B$14:$P$14</c:f>
              <c:numCache>
                <c:formatCode>#,##0</c:formatCode>
                <c:ptCount val="15"/>
                <c:pt idx="0">
                  <c:v>5286</c:v>
                </c:pt>
                <c:pt idx="1">
                  <c:v>3493</c:v>
                </c:pt>
                <c:pt idx="2">
                  <c:v>2999</c:v>
                </c:pt>
                <c:pt idx="3">
                  <c:v>2504</c:v>
                </c:pt>
                <c:pt idx="4">
                  <c:v>5560</c:v>
                </c:pt>
                <c:pt idx="5">
                  <c:v>3762</c:v>
                </c:pt>
                <c:pt idx="6">
                  <c:v>4127</c:v>
                </c:pt>
                <c:pt idx="7">
                  <c:v>3474</c:v>
                </c:pt>
                <c:pt idx="8">
                  <c:v>3542</c:v>
                </c:pt>
                <c:pt idx="9">
                  <c:v>3861</c:v>
                </c:pt>
                <c:pt idx="10">
                  <c:v>3738</c:v>
                </c:pt>
                <c:pt idx="11">
                  <c:v>3991</c:v>
                </c:pt>
                <c:pt idx="12">
                  <c:v>3606</c:v>
                </c:pt>
                <c:pt idx="13">
                  <c:v>4353</c:v>
                </c:pt>
                <c:pt idx="14">
                  <c:v>3878</c:v>
                </c:pt>
              </c:numCache>
            </c:numRef>
          </c:val>
        </c:ser>
        <c:gapWidth val="60"/>
        <c:axId val="60866560"/>
        <c:axId val="60868480"/>
      </c:barChart>
      <c:lineChart>
        <c:grouping val="standard"/>
        <c:ser>
          <c:idx val="1"/>
          <c:order val="1"/>
          <c:tx>
            <c:strRef>
              <c:f>'4'!$A$16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'4'!$B$7:$P$7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'4'!$B$22:$P$22</c:f>
              <c:numCache>
                <c:formatCode>#,##0</c:formatCode>
                <c:ptCount val="15"/>
                <c:pt idx="0">
                  <c:v>5913</c:v>
                </c:pt>
                <c:pt idx="1">
                  <c:v>3719</c:v>
                </c:pt>
                <c:pt idx="2">
                  <c:v>3190</c:v>
                </c:pt>
                <c:pt idx="3">
                  <c:v>2782</c:v>
                </c:pt>
                <c:pt idx="4">
                  <c:v>6030</c:v>
                </c:pt>
                <c:pt idx="5">
                  <c:v>4145</c:v>
                </c:pt>
                <c:pt idx="6">
                  <c:v>4122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3581</c:v>
                </c:pt>
                <c:pt idx="11">
                  <c:v>3735</c:v>
                </c:pt>
                <c:pt idx="12">
                  <c:v>3634</c:v>
                </c:pt>
                <c:pt idx="13">
                  <c:v>4811</c:v>
                </c:pt>
                <c:pt idx="14">
                  <c:v>4062</c:v>
                </c:pt>
              </c:numCache>
            </c:numRef>
          </c:val>
        </c:ser>
        <c:marker val="1"/>
        <c:axId val="60866560"/>
        <c:axId val="60868480"/>
      </c:lineChart>
      <c:catAx>
        <c:axId val="60866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68480"/>
        <c:crossesAt val="0"/>
        <c:auto val="1"/>
        <c:lblAlgn val="ctr"/>
        <c:lblOffset val="100"/>
      </c:catAx>
      <c:valAx>
        <c:axId val="6086848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86656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83"/>
          <c:y val="0.3192705536085455"/>
          <c:w val="5.4133301736735903E-2"/>
          <c:h val="3.260115606936429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Společné stravování 65-41-L/504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78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'5'!$A$8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'5'!$B$15:$P$15</c:f>
              <c:numCache>
                <c:formatCode>#,##0</c:formatCode>
                <c:ptCount val="15"/>
                <c:pt idx="0">
                  <c:v>25639</c:v>
                </c:pt>
                <c:pt idx="1">
                  <c:v>31027</c:v>
                </c:pt>
                <c:pt idx="2">
                  <c:v>31256</c:v>
                </c:pt>
                <c:pt idx="3">
                  <c:v>26936</c:v>
                </c:pt>
                <c:pt idx="4">
                  <c:v>29467</c:v>
                </c:pt>
                <c:pt idx="5">
                  <c:v>33851</c:v>
                </c:pt>
                <c:pt idx="6">
                  <c:v>28116</c:v>
                </c:pt>
                <c:pt idx="7">
                  <c:v>26043</c:v>
                </c:pt>
                <c:pt idx="8">
                  <c:v>0</c:v>
                </c:pt>
                <c:pt idx="9">
                  <c:v>29572</c:v>
                </c:pt>
                <c:pt idx="10">
                  <c:v>31671</c:v>
                </c:pt>
                <c:pt idx="11">
                  <c:v>32788</c:v>
                </c:pt>
                <c:pt idx="12">
                  <c:v>23674</c:v>
                </c:pt>
                <c:pt idx="13">
                  <c:v>30013</c:v>
                </c:pt>
                <c:pt idx="14">
                  <c:v>29235</c:v>
                </c:pt>
              </c:numCache>
            </c:numRef>
          </c:val>
        </c:ser>
        <c:dLbls>
          <c:showVal val="1"/>
        </c:dLbls>
        <c:gapWidth val="60"/>
        <c:axId val="60908288"/>
        <c:axId val="60910208"/>
      </c:barChart>
      <c:lineChart>
        <c:grouping val="standard"/>
        <c:ser>
          <c:idx val="0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0"/>
                  <c:y val="-1.3240858160521611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0"/>
                  <c:y val="-2.648171632104323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'5'!$B$23:$P$23</c:f>
              <c:numCache>
                <c:formatCode>#,##0</c:formatCode>
                <c:ptCount val="15"/>
                <c:pt idx="0">
                  <c:v>26376</c:v>
                </c:pt>
                <c:pt idx="1">
                  <c:v>32036</c:v>
                </c:pt>
                <c:pt idx="2">
                  <c:v>31505</c:v>
                </c:pt>
                <c:pt idx="3">
                  <c:v>27310</c:v>
                </c:pt>
                <c:pt idx="4">
                  <c:v>29785</c:v>
                </c:pt>
                <c:pt idx="5">
                  <c:v>34249</c:v>
                </c:pt>
                <c:pt idx="6">
                  <c:v>31313</c:v>
                </c:pt>
                <c:pt idx="7">
                  <c:v>26670</c:v>
                </c:pt>
                <c:pt idx="8">
                  <c:v>27969</c:v>
                </c:pt>
                <c:pt idx="9">
                  <c:v>30766</c:v>
                </c:pt>
                <c:pt idx="10">
                  <c:v>30767</c:v>
                </c:pt>
                <c:pt idx="11">
                  <c:v>33528</c:v>
                </c:pt>
                <c:pt idx="12">
                  <c:v>29506</c:v>
                </c:pt>
                <c:pt idx="13">
                  <c:v>30512</c:v>
                </c:pt>
                <c:pt idx="14">
                  <c:v>30164</c:v>
                </c:pt>
              </c:numCache>
            </c:numRef>
          </c:val>
        </c:ser>
        <c:dLbls>
          <c:showVal val="1"/>
        </c:dLbls>
        <c:marker val="1"/>
        <c:axId val="60908288"/>
        <c:axId val="60910208"/>
      </c:lineChart>
      <c:catAx>
        <c:axId val="60908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13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10208"/>
        <c:crossesAt val="0"/>
        <c:lblAlgn val="ctr"/>
        <c:lblOffset val="100"/>
        <c:tickLblSkip val="1"/>
        <c:tickMarkSkip val="1"/>
      </c:catAx>
      <c:valAx>
        <c:axId val="60910208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37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908288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Společné stravování 65-41-L/504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'5'!$B$13:$P$13</c:f>
              <c:numCache>
                <c:formatCode>#,##0</c:formatCode>
                <c:ptCount val="15"/>
                <c:pt idx="0">
                  <c:v>19425</c:v>
                </c:pt>
                <c:pt idx="1">
                  <c:v>26420</c:v>
                </c:pt>
                <c:pt idx="2">
                  <c:v>27350</c:v>
                </c:pt>
                <c:pt idx="3">
                  <c:v>24432</c:v>
                </c:pt>
                <c:pt idx="4">
                  <c:v>23328</c:v>
                </c:pt>
                <c:pt idx="5">
                  <c:v>28951</c:v>
                </c:pt>
                <c:pt idx="6">
                  <c:v>23989</c:v>
                </c:pt>
                <c:pt idx="7">
                  <c:v>22569</c:v>
                </c:pt>
                <c:pt idx="8">
                  <c:v>0</c:v>
                </c:pt>
                <c:pt idx="9">
                  <c:v>25711</c:v>
                </c:pt>
                <c:pt idx="10">
                  <c:v>27597</c:v>
                </c:pt>
                <c:pt idx="11">
                  <c:v>28298</c:v>
                </c:pt>
                <c:pt idx="12">
                  <c:v>20068</c:v>
                </c:pt>
                <c:pt idx="13">
                  <c:v>25660</c:v>
                </c:pt>
                <c:pt idx="14">
                  <c:v>24908</c:v>
                </c:pt>
              </c:numCache>
            </c:numRef>
          </c:val>
        </c:ser>
        <c:gapWidth val="60"/>
        <c:axId val="60925440"/>
        <c:axId val="60927360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521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'5'!$B$21:$P$21</c:f>
              <c:numCache>
                <c:formatCode>#,##0</c:formatCode>
                <c:ptCount val="15"/>
                <c:pt idx="0">
                  <c:v>19425</c:v>
                </c:pt>
                <c:pt idx="1">
                  <c:v>27132</c:v>
                </c:pt>
                <c:pt idx="2">
                  <c:v>27350</c:v>
                </c:pt>
                <c:pt idx="3">
                  <c:v>24528</c:v>
                </c:pt>
                <c:pt idx="4">
                  <c:v>23294</c:v>
                </c:pt>
                <c:pt idx="5">
                  <c:v>28850</c:v>
                </c:pt>
                <c:pt idx="6">
                  <c:v>27191</c:v>
                </c:pt>
                <c:pt idx="7">
                  <c:v>23148</c:v>
                </c:pt>
                <c:pt idx="8">
                  <c:v>22722</c:v>
                </c:pt>
                <c:pt idx="9">
                  <c:v>25854</c:v>
                </c:pt>
                <c:pt idx="10">
                  <c:v>26864</c:v>
                </c:pt>
                <c:pt idx="11">
                  <c:v>29326</c:v>
                </c:pt>
                <c:pt idx="12">
                  <c:v>24730</c:v>
                </c:pt>
                <c:pt idx="13">
                  <c:v>25701</c:v>
                </c:pt>
                <c:pt idx="14">
                  <c:v>25437</c:v>
                </c:pt>
              </c:numCache>
            </c:numRef>
          </c:val>
        </c:ser>
        <c:marker val="1"/>
        <c:axId val="60925440"/>
        <c:axId val="60927360"/>
      </c:lineChart>
      <c:catAx>
        <c:axId val="60925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27360"/>
        <c:crossesAt val="0"/>
        <c:auto val="1"/>
        <c:lblAlgn val="ctr"/>
        <c:lblOffset val="100"/>
      </c:catAx>
      <c:valAx>
        <c:axId val="6092736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2544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05"/>
          <c:y val="0.31927055360854562"/>
          <c:w val="5.4133301736735917E-2"/>
          <c:h val="3.260115606936431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Společné stravování 65-41-L/504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'5'!$A$14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'5'!$B$14:$P$14</c:f>
              <c:numCache>
                <c:formatCode>#,##0</c:formatCode>
                <c:ptCount val="15"/>
                <c:pt idx="0">
                  <c:v>6214</c:v>
                </c:pt>
                <c:pt idx="1">
                  <c:v>4607</c:v>
                </c:pt>
                <c:pt idx="2">
                  <c:v>3906</c:v>
                </c:pt>
                <c:pt idx="3">
                  <c:v>2504</c:v>
                </c:pt>
                <c:pt idx="4">
                  <c:v>6139</c:v>
                </c:pt>
                <c:pt idx="5">
                  <c:v>4900</c:v>
                </c:pt>
                <c:pt idx="6">
                  <c:v>4127</c:v>
                </c:pt>
                <c:pt idx="7">
                  <c:v>3474</c:v>
                </c:pt>
                <c:pt idx="8">
                  <c:v>0</c:v>
                </c:pt>
                <c:pt idx="9">
                  <c:v>3861</c:v>
                </c:pt>
                <c:pt idx="10">
                  <c:v>4074</c:v>
                </c:pt>
                <c:pt idx="11">
                  <c:v>4490</c:v>
                </c:pt>
                <c:pt idx="12">
                  <c:v>3606</c:v>
                </c:pt>
                <c:pt idx="13">
                  <c:v>4353</c:v>
                </c:pt>
                <c:pt idx="14">
                  <c:v>4327</c:v>
                </c:pt>
              </c:numCache>
            </c:numRef>
          </c:val>
        </c:ser>
        <c:gapWidth val="60"/>
        <c:axId val="60958592"/>
        <c:axId val="60968960"/>
      </c:barChart>
      <c:lineChart>
        <c:grouping val="standard"/>
        <c:ser>
          <c:idx val="1"/>
          <c:order val="1"/>
          <c:tx>
            <c:strRef>
              <c:f>'5'!$A$16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'5'!$B$7:$P$7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'5'!$B$22:$P$22</c:f>
              <c:numCache>
                <c:formatCode>#,##0</c:formatCode>
                <c:ptCount val="15"/>
                <c:pt idx="0">
                  <c:v>6951</c:v>
                </c:pt>
                <c:pt idx="1">
                  <c:v>4904</c:v>
                </c:pt>
                <c:pt idx="2">
                  <c:v>4155</c:v>
                </c:pt>
                <c:pt idx="3">
                  <c:v>2782</c:v>
                </c:pt>
                <c:pt idx="4">
                  <c:v>6491</c:v>
                </c:pt>
                <c:pt idx="5">
                  <c:v>5399</c:v>
                </c:pt>
                <c:pt idx="6">
                  <c:v>4122</c:v>
                </c:pt>
                <c:pt idx="7">
                  <c:v>3522</c:v>
                </c:pt>
                <c:pt idx="8">
                  <c:v>5247</c:v>
                </c:pt>
                <c:pt idx="9">
                  <c:v>4912</c:v>
                </c:pt>
                <c:pt idx="10">
                  <c:v>3903</c:v>
                </c:pt>
                <c:pt idx="11">
                  <c:v>4202</c:v>
                </c:pt>
                <c:pt idx="12">
                  <c:v>4776</c:v>
                </c:pt>
                <c:pt idx="13">
                  <c:v>4811</c:v>
                </c:pt>
                <c:pt idx="14">
                  <c:v>4727</c:v>
                </c:pt>
              </c:numCache>
            </c:numRef>
          </c:val>
        </c:ser>
        <c:marker val="1"/>
        <c:axId val="60958592"/>
        <c:axId val="60968960"/>
      </c:lineChart>
      <c:catAx>
        <c:axId val="60958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68960"/>
        <c:crossesAt val="0"/>
        <c:auto val="1"/>
        <c:lblAlgn val="ctr"/>
        <c:lblOffset val="100"/>
      </c:catAx>
      <c:valAx>
        <c:axId val="6096896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958592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805"/>
          <c:y val="0.31927055360854562"/>
          <c:w val="5.4133301736735917E-2"/>
          <c:h val="3.2601156069364319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u="sng"/>
            </a:pPr>
            <a:r>
              <a:rPr lang="cs-CZ" sz="1750" u="sng"/>
              <a:t>Průměrná hodnota krajských normativů MP v roce 2011 ve vybraných oborech vzdělání nástavbového studia "L5"</a:t>
            </a:r>
          </a:p>
        </c:rich>
      </c:tx>
      <c:layout/>
    </c:title>
    <c:plotArea>
      <c:layout/>
      <c:barChart>
        <c:barDir val="col"/>
        <c:grouping val="stacked"/>
        <c:ser>
          <c:idx val="2"/>
          <c:order val="0"/>
          <c:tx>
            <c:strRef>
              <c:f>'Souhrn 5 nejobsazenějších oborů'!$A$21</c:f>
              <c:strCache>
                <c:ptCount val="1"/>
                <c:pt idx="0">
                  <c:v>Normativ MP nepedagogických pracovníků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5 nejobsazenějších oborů'!$B$10:$C$14</c:f>
              <c:multiLvlStrCache>
                <c:ptCount val="5"/>
                <c:lvl>
                  <c:pt idx="0">
                    <c:v>Podnikání</c:v>
                  </c:pt>
                  <c:pt idx="1">
                    <c:v>Podnikání</c:v>
                  </c:pt>
                  <c:pt idx="2">
                    <c:v>Provozní technika</c:v>
                  </c:pt>
                  <c:pt idx="3">
                    <c:v>Společné stravování</c:v>
                  </c:pt>
                  <c:pt idx="4">
                    <c:v>Elektrotechnika</c:v>
                  </c:pt>
                </c:lvl>
                <c:lvl>
                  <c:pt idx="0">
                    <c:v>6441L524</c:v>
                  </c:pt>
                  <c:pt idx="1">
                    <c:v>6441L51</c:v>
                  </c:pt>
                  <c:pt idx="2">
                    <c:v>2343L506</c:v>
                  </c:pt>
                  <c:pt idx="3">
                    <c:v>6541L504</c:v>
                  </c:pt>
                  <c:pt idx="4">
                    <c:v>2641L501</c:v>
                  </c:pt>
                </c:lvl>
              </c:multiLvlStrCache>
            </c:multiLvlStrRef>
          </c:cat>
          <c:val>
            <c:numRef>
              <c:f>'Souhrn 5 nejobsazenějších oborů'!$D$22:$D$26</c:f>
              <c:numCache>
                <c:formatCode>#,##0</c:formatCode>
                <c:ptCount val="5"/>
                <c:pt idx="0">
                  <c:v>3878</c:v>
                </c:pt>
                <c:pt idx="1">
                  <c:v>3811</c:v>
                </c:pt>
                <c:pt idx="2">
                  <c:v>4380</c:v>
                </c:pt>
                <c:pt idx="3">
                  <c:v>4327</c:v>
                </c:pt>
                <c:pt idx="4">
                  <c:v>4347</c:v>
                </c:pt>
              </c:numCache>
            </c:numRef>
          </c:val>
        </c:ser>
        <c:ser>
          <c:idx val="1"/>
          <c:order val="1"/>
          <c:tx>
            <c:strRef>
              <c:f>'Souhrn 5 nejobsazenějších oborů'!$A$15</c:f>
              <c:strCache>
                <c:ptCount val="1"/>
                <c:pt idx="0">
                  <c:v>Normativ MP pedagogických pracovníků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</c:spPr>
          <c:dLbls>
            <c:spPr>
              <a:solidFill>
                <a:sysClr val="window" lastClr="FFFFFF">
                  <a:alpha val="50000"/>
                </a:sysClr>
              </a:solidFill>
            </c:spPr>
            <c:txPr>
              <a:bodyPr/>
              <a:lstStyle/>
              <a:p>
                <a:pPr algn="ctr">
                  <a:defRPr lang="cs-CZ"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Val val="1"/>
          </c:dLbls>
          <c:cat>
            <c:multiLvlStrRef>
              <c:f>'Souhrn 5 nejobsazenějších oborů'!$B$10:$C$14</c:f>
              <c:multiLvlStrCache>
                <c:ptCount val="5"/>
                <c:lvl>
                  <c:pt idx="0">
                    <c:v>Podnikání</c:v>
                  </c:pt>
                  <c:pt idx="1">
                    <c:v>Podnikání</c:v>
                  </c:pt>
                  <c:pt idx="2">
                    <c:v>Provozní technika</c:v>
                  </c:pt>
                  <c:pt idx="3">
                    <c:v>Společné stravování</c:v>
                  </c:pt>
                  <c:pt idx="4">
                    <c:v>Elektrotechnika</c:v>
                  </c:pt>
                </c:lvl>
                <c:lvl>
                  <c:pt idx="0">
                    <c:v>6441L524</c:v>
                  </c:pt>
                  <c:pt idx="1">
                    <c:v>6441L51</c:v>
                  </c:pt>
                  <c:pt idx="2">
                    <c:v>2343L506</c:v>
                  </c:pt>
                  <c:pt idx="3">
                    <c:v>6541L504</c:v>
                  </c:pt>
                  <c:pt idx="4">
                    <c:v>2641L501</c:v>
                  </c:pt>
                </c:lvl>
              </c:multiLvlStrCache>
            </c:multiLvlStrRef>
          </c:cat>
          <c:val>
            <c:numRef>
              <c:f>'Souhrn 5 nejobsazenějších oborů'!$D$16:$D$20</c:f>
              <c:numCache>
                <c:formatCode>#,##0</c:formatCode>
                <c:ptCount val="5"/>
                <c:pt idx="0">
                  <c:v>24135</c:v>
                </c:pt>
                <c:pt idx="1">
                  <c:v>24063</c:v>
                </c:pt>
                <c:pt idx="2">
                  <c:v>25270</c:v>
                </c:pt>
                <c:pt idx="3">
                  <c:v>24908</c:v>
                </c:pt>
                <c:pt idx="4">
                  <c:v>27237</c:v>
                </c:pt>
              </c:numCache>
            </c:numRef>
          </c:val>
        </c:ser>
        <c:dLbls>
          <c:showVal val="1"/>
        </c:dLbls>
        <c:gapWidth val="100"/>
        <c:overlap val="100"/>
        <c:axId val="61042688"/>
        <c:axId val="61044224"/>
      </c:barChart>
      <c:lineChart>
        <c:grouping val="standard"/>
        <c:ser>
          <c:idx val="0"/>
          <c:order val="2"/>
          <c:tx>
            <c:v>MP celkem</c:v>
          </c:tx>
          <c:spPr>
            <a:ln>
              <a:noFill/>
            </a:ln>
          </c:spPr>
          <c:marker>
            <c:symbol val="none"/>
          </c:marker>
          <c:dLbls>
            <c:spPr>
              <a:gradFill>
                <a:gsLst>
                  <a:gs pos="0">
                    <a:sysClr val="window" lastClr="FFFFFF">
                      <a:lumMod val="85000"/>
                    </a:sysClr>
                  </a:gs>
                  <a:gs pos="100000">
                    <a:schemeClr val="bg1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200" b="1"/>
                </a:pPr>
                <a:endParaRPr lang="cs-CZ"/>
              </a:p>
            </c:txPr>
            <c:dLblPos val="t"/>
            <c:showVal val="1"/>
            <c:showSerName val="1"/>
            <c:separator>
</c:separator>
          </c:dLbls>
          <c:cat>
            <c:multiLvlStrRef>
              <c:f>'Souhrn 5 nejobsazenějších oborů'!$B$10:$C$14</c:f>
              <c:multiLvlStrCache>
                <c:ptCount val="5"/>
                <c:lvl>
                  <c:pt idx="0">
                    <c:v>Podnikání</c:v>
                  </c:pt>
                  <c:pt idx="1">
                    <c:v>Podnikání</c:v>
                  </c:pt>
                  <c:pt idx="2">
                    <c:v>Provozní technika</c:v>
                  </c:pt>
                  <c:pt idx="3">
                    <c:v>Společné stravování</c:v>
                  </c:pt>
                  <c:pt idx="4">
                    <c:v>Elektrotechnika</c:v>
                  </c:pt>
                </c:lvl>
                <c:lvl>
                  <c:pt idx="0">
                    <c:v>6441L524</c:v>
                  </c:pt>
                  <c:pt idx="1">
                    <c:v>6441L51</c:v>
                  </c:pt>
                  <c:pt idx="2">
                    <c:v>2343L506</c:v>
                  </c:pt>
                  <c:pt idx="3">
                    <c:v>6541L504</c:v>
                  </c:pt>
                  <c:pt idx="4">
                    <c:v>2641L501</c:v>
                  </c:pt>
                </c:lvl>
              </c:multiLvlStrCache>
            </c:multiLvlStrRef>
          </c:cat>
          <c:val>
            <c:numRef>
              <c:f>'Souhrn 5 nejobsazenějších oborů'!$D$10:$D$14</c:f>
              <c:numCache>
                <c:formatCode>#,##0;[Red]\-\ #,##0;" --- "</c:formatCode>
                <c:ptCount val="5"/>
                <c:pt idx="0">
                  <c:v>28013</c:v>
                </c:pt>
                <c:pt idx="1">
                  <c:v>27874</c:v>
                </c:pt>
                <c:pt idx="2">
                  <c:v>29650</c:v>
                </c:pt>
                <c:pt idx="3">
                  <c:v>29235</c:v>
                </c:pt>
                <c:pt idx="4">
                  <c:v>31584</c:v>
                </c:pt>
              </c:numCache>
            </c:numRef>
          </c:val>
        </c:ser>
        <c:dLbls>
          <c:showVal val="1"/>
        </c:dLbls>
        <c:marker val="1"/>
        <c:axId val="61042688"/>
        <c:axId val="61044224"/>
      </c:lineChart>
      <c:catAx>
        <c:axId val="6104268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200" b="1"/>
            </a:pPr>
            <a:endParaRPr lang="cs-CZ"/>
          </a:p>
        </c:txPr>
        <c:crossAx val="61044224"/>
        <c:crosses val="autoZero"/>
        <c:auto val="1"/>
        <c:lblAlgn val="ctr"/>
        <c:lblOffset val="100"/>
        <c:noMultiLvlLbl val="1"/>
      </c:catAx>
      <c:valAx>
        <c:axId val="61044224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Normativ MP (v Kč)</a:t>
                </a:r>
              </a:p>
            </c:rich>
          </c:tx>
          <c:layout/>
        </c:title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cs-CZ"/>
          </a:p>
        </c:txPr>
        <c:crossAx val="61042688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1400" b="1">
                <a:solidFill>
                  <a:sysClr val="windowText" lastClr="000000"/>
                </a:solidFill>
              </a:defRPr>
            </a:pPr>
            <a:endParaRPr lang="cs-CZ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21715171753765519"/>
          <c:y val="0.93803334992047926"/>
          <c:w val="0.54831129676865531"/>
          <c:h val="4.984144639912591E-2"/>
        </c:manualLayout>
      </c:layout>
      <c:txPr>
        <a:bodyPr/>
        <a:lstStyle/>
        <a:p>
          <a:pPr>
            <a:defRPr sz="1400" b="1">
              <a:solidFill>
                <a:sysClr val="windowText" lastClr="000000"/>
              </a:solidFill>
            </a:defRPr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Provozní technika  23-43-L/506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'1'!$B$13:$P$13</c:f>
              <c:numCache>
                <c:formatCode>#,##0</c:formatCode>
                <c:ptCount val="15"/>
                <c:pt idx="0">
                  <c:v>24175</c:v>
                </c:pt>
                <c:pt idx="1">
                  <c:v>24569</c:v>
                </c:pt>
                <c:pt idx="2">
                  <c:v>24467</c:v>
                </c:pt>
                <c:pt idx="3">
                  <c:v>29309</c:v>
                </c:pt>
                <c:pt idx="4">
                  <c:v>0</c:v>
                </c:pt>
                <c:pt idx="5">
                  <c:v>25875</c:v>
                </c:pt>
                <c:pt idx="6">
                  <c:v>31698</c:v>
                </c:pt>
                <c:pt idx="7">
                  <c:v>22569</c:v>
                </c:pt>
                <c:pt idx="8">
                  <c:v>22445</c:v>
                </c:pt>
                <c:pt idx="9">
                  <c:v>23440</c:v>
                </c:pt>
                <c:pt idx="10">
                  <c:v>24421</c:v>
                </c:pt>
                <c:pt idx="11">
                  <c:v>25268</c:v>
                </c:pt>
                <c:pt idx="12">
                  <c:v>26258</c:v>
                </c:pt>
                <c:pt idx="13">
                  <c:v>24018</c:v>
                </c:pt>
                <c:pt idx="14">
                  <c:v>25270</c:v>
                </c:pt>
              </c:numCache>
            </c:numRef>
          </c:val>
        </c:ser>
        <c:gapWidth val="60"/>
        <c:axId val="69708800"/>
        <c:axId val="69719936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358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'1'!$B$21:$P$21</c:f>
              <c:numCache>
                <c:formatCode>#,##0</c:formatCode>
                <c:ptCount val="15"/>
                <c:pt idx="0">
                  <c:v>24175</c:v>
                </c:pt>
                <c:pt idx="1">
                  <c:v>25231</c:v>
                </c:pt>
                <c:pt idx="2">
                  <c:v>24467</c:v>
                </c:pt>
                <c:pt idx="3">
                  <c:v>29424</c:v>
                </c:pt>
                <c:pt idx="4">
                  <c:v>0</c:v>
                </c:pt>
                <c:pt idx="5">
                  <c:v>25785</c:v>
                </c:pt>
                <c:pt idx="6">
                  <c:v>22669</c:v>
                </c:pt>
                <c:pt idx="7">
                  <c:v>23148</c:v>
                </c:pt>
                <c:pt idx="8">
                  <c:v>22722</c:v>
                </c:pt>
                <c:pt idx="9">
                  <c:v>23556</c:v>
                </c:pt>
                <c:pt idx="10">
                  <c:v>24528</c:v>
                </c:pt>
                <c:pt idx="11">
                  <c:v>26187</c:v>
                </c:pt>
                <c:pt idx="12">
                  <c:v>24412</c:v>
                </c:pt>
                <c:pt idx="13">
                  <c:v>24056</c:v>
                </c:pt>
                <c:pt idx="14">
                  <c:v>24643</c:v>
                </c:pt>
              </c:numCache>
            </c:numRef>
          </c:val>
        </c:ser>
        <c:marker val="1"/>
        <c:axId val="69708800"/>
        <c:axId val="69719936"/>
      </c:lineChart>
      <c:catAx>
        <c:axId val="69708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9719936"/>
        <c:crossesAt val="0"/>
        <c:auto val="1"/>
        <c:lblAlgn val="ctr"/>
        <c:lblOffset val="100"/>
      </c:catAx>
      <c:valAx>
        <c:axId val="69719936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970880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16"/>
          <c:y val="0.31927055360854523"/>
          <c:w val="5.4133301736735841E-2"/>
          <c:h val="3.260115606936425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Provozní technika  23-43-L/506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'1'!$A$14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'1'!$B$14:$P$14</c:f>
              <c:numCache>
                <c:formatCode>#,##0</c:formatCode>
                <c:ptCount val="15"/>
                <c:pt idx="0">
                  <c:v>6214</c:v>
                </c:pt>
                <c:pt idx="1">
                  <c:v>4607</c:v>
                </c:pt>
                <c:pt idx="2">
                  <c:v>3906</c:v>
                </c:pt>
                <c:pt idx="3">
                  <c:v>2504</c:v>
                </c:pt>
                <c:pt idx="4">
                  <c:v>0</c:v>
                </c:pt>
                <c:pt idx="5">
                  <c:v>4900</c:v>
                </c:pt>
                <c:pt idx="6">
                  <c:v>4127</c:v>
                </c:pt>
                <c:pt idx="7">
                  <c:v>3474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4380</c:v>
                </c:pt>
              </c:numCache>
            </c:numRef>
          </c:val>
        </c:ser>
        <c:gapWidth val="60"/>
        <c:axId val="71063040"/>
        <c:axId val="71064960"/>
      </c:barChart>
      <c:lineChart>
        <c:grouping val="standard"/>
        <c:ser>
          <c:idx val="1"/>
          <c:order val="1"/>
          <c:tx>
            <c:strRef>
              <c:f>'1'!$A$16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'1'!$B$7:$P$7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'1'!$B$22:$P$22</c:f>
              <c:numCache>
                <c:formatCode>#,##0</c:formatCode>
                <c:ptCount val="15"/>
                <c:pt idx="0">
                  <c:v>6951</c:v>
                </c:pt>
                <c:pt idx="1">
                  <c:v>4904</c:v>
                </c:pt>
                <c:pt idx="2">
                  <c:v>4155</c:v>
                </c:pt>
                <c:pt idx="3">
                  <c:v>2782</c:v>
                </c:pt>
                <c:pt idx="4">
                  <c:v>0</c:v>
                </c:pt>
                <c:pt idx="5">
                  <c:v>5399</c:v>
                </c:pt>
                <c:pt idx="6">
                  <c:v>4122</c:v>
                </c:pt>
                <c:pt idx="7">
                  <c:v>3522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4399</c:v>
                </c:pt>
                <c:pt idx="13">
                  <c:v>4811</c:v>
                </c:pt>
                <c:pt idx="14">
                  <c:v>4628</c:v>
                </c:pt>
              </c:numCache>
            </c:numRef>
          </c:val>
        </c:ser>
        <c:marker val="1"/>
        <c:axId val="71063040"/>
        <c:axId val="71064960"/>
      </c:lineChart>
      <c:catAx>
        <c:axId val="7106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064960"/>
        <c:crossesAt val="0"/>
        <c:auto val="1"/>
        <c:lblAlgn val="ctr"/>
        <c:lblOffset val="100"/>
      </c:catAx>
      <c:valAx>
        <c:axId val="7106496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7106304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16"/>
          <c:y val="0.31927055360854523"/>
          <c:w val="5.4133301736735841E-2"/>
          <c:h val="3.260115606936425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Elektrotechnika  26-41-L/501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23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'2'!$A$8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2"/>
              <c:layout>
                <c:manualLayout>
                  <c:x val="0"/>
                  <c:y val="3.8251368019284637E-2"/>
                </c:manualLayout>
              </c:layout>
              <c:dLblPos val="ctr"/>
              <c:showVal val="1"/>
            </c:dLbl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'2'!$B$15:$P$15</c:f>
              <c:numCache>
                <c:formatCode>#,##0</c:formatCode>
                <c:ptCount val="15"/>
                <c:pt idx="0">
                  <c:v>27614</c:v>
                </c:pt>
                <c:pt idx="1">
                  <c:v>30353</c:v>
                </c:pt>
                <c:pt idx="2">
                  <c:v>28373</c:v>
                </c:pt>
                <c:pt idx="3">
                  <c:v>29894</c:v>
                </c:pt>
                <c:pt idx="4">
                  <c:v>0</c:v>
                </c:pt>
                <c:pt idx="5">
                  <c:v>30775</c:v>
                </c:pt>
                <c:pt idx="6">
                  <c:v>26210</c:v>
                </c:pt>
                <c:pt idx="7">
                  <c:v>26043</c:v>
                </c:pt>
                <c:pt idx="8">
                  <c:v>27423</c:v>
                </c:pt>
                <c:pt idx="9">
                  <c:v>28242</c:v>
                </c:pt>
                <c:pt idx="10">
                  <c:v>29817</c:v>
                </c:pt>
                <c:pt idx="11">
                  <c:v>30761</c:v>
                </c:pt>
                <c:pt idx="12">
                  <c:v>66041</c:v>
                </c:pt>
                <c:pt idx="13">
                  <c:v>29037</c:v>
                </c:pt>
                <c:pt idx="14">
                  <c:v>31584</c:v>
                </c:pt>
              </c:numCache>
            </c:numRef>
          </c:val>
        </c:ser>
        <c:dLbls>
          <c:showVal val="1"/>
        </c:dLbls>
        <c:gapWidth val="60"/>
        <c:axId val="81874304"/>
        <c:axId val="81876480"/>
      </c:barChart>
      <c:lineChart>
        <c:grouping val="standard"/>
        <c:ser>
          <c:idx val="0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layout>
                <c:manualLayout>
                  <c:x val="0"/>
                  <c:y val="-5.3943613789043602E-17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layout>
                <c:manualLayout>
                  <c:x val="-1.8094868259741724E-3"/>
                  <c:y val="-1.912568400964231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'2'!$B$23:$P$23</c:f>
              <c:numCache>
                <c:formatCode>#,##0</c:formatCode>
                <c:ptCount val="15"/>
                <c:pt idx="0">
                  <c:v>28337</c:v>
                </c:pt>
                <c:pt idx="1">
                  <c:v>31333</c:v>
                </c:pt>
                <c:pt idx="2">
                  <c:v>28622</c:v>
                </c:pt>
                <c:pt idx="3">
                  <c:v>30280</c:v>
                </c:pt>
                <c:pt idx="4">
                  <c:v>0</c:v>
                </c:pt>
                <c:pt idx="5">
                  <c:v>31184</c:v>
                </c:pt>
                <c:pt idx="6">
                  <c:v>0</c:v>
                </c:pt>
                <c:pt idx="7">
                  <c:v>26670</c:v>
                </c:pt>
                <c:pt idx="8">
                  <c:v>27969</c:v>
                </c:pt>
                <c:pt idx="9">
                  <c:v>28468</c:v>
                </c:pt>
                <c:pt idx="10">
                  <c:v>29819</c:v>
                </c:pt>
                <c:pt idx="11">
                  <c:v>31378</c:v>
                </c:pt>
                <c:pt idx="12">
                  <c:v>33184</c:v>
                </c:pt>
                <c:pt idx="13">
                  <c:v>29535</c:v>
                </c:pt>
                <c:pt idx="14">
                  <c:v>29732</c:v>
                </c:pt>
              </c:numCache>
            </c:numRef>
          </c:val>
        </c:ser>
        <c:dLbls>
          <c:showVal val="1"/>
        </c:dLbls>
        <c:marker val="1"/>
        <c:axId val="81874304"/>
        <c:axId val="81876480"/>
      </c:lineChart>
      <c:catAx>
        <c:axId val="81874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691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876480"/>
        <c:crossesAt val="0"/>
        <c:lblAlgn val="ctr"/>
        <c:lblOffset val="100"/>
        <c:tickLblSkip val="1"/>
        <c:tickMarkSkip val="1"/>
      </c:catAx>
      <c:valAx>
        <c:axId val="81876480"/>
        <c:scaling>
          <c:orientation val="minMax"/>
          <c:max val="67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393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874304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Elektrotechnika  26-41-L/501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dLbl>
              <c:idx val="12"/>
              <c:layout>
                <c:manualLayout>
                  <c:x val="0"/>
                  <c:y val="6.3063068485499321E-2"/>
                </c:manualLayout>
              </c:layout>
              <c:dLblPos val="ctr"/>
              <c:showVal val="1"/>
            </c:dLbl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'2'!$B$13:$P$13</c:f>
              <c:numCache>
                <c:formatCode>#,##0</c:formatCode>
                <c:ptCount val="15"/>
                <c:pt idx="0">
                  <c:v>21525</c:v>
                </c:pt>
                <c:pt idx="1">
                  <c:v>26050</c:v>
                </c:pt>
                <c:pt idx="2">
                  <c:v>24467</c:v>
                </c:pt>
                <c:pt idx="3">
                  <c:v>27390</c:v>
                </c:pt>
                <c:pt idx="4">
                  <c:v>0</c:v>
                </c:pt>
                <c:pt idx="5">
                  <c:v>25875</c:v>
                </c:pt>
                <c:pt idx="6">
                  <c:v>22083</c:v>
                </c:pt>
                <c:pt idx="7">
                  <c:v>22569</c:v>
                </c:pt>
                <c:pt idx="8">
                  <c:v>22445</c:v>
                </c:pt>
                <c:pt idx="9">
                  <c:v>23440</c:v>
                </c:pt>
                <c:pt idx="10">
                  <c:v>25340</c:v>
                </c:pt>
                <c:pt idx="11">
                  <c:v>25772</c:v>
                </c:pt>
                <c:pt idx="12">
                  <c:v>62435</c:v>
                </c:pt>
                <c:pt idx="13">
                  <c:v>24684</c:v>
                </c:pt>
                <c:pt idx="14">
                  <c:v>27237</c:v>
                </c:pt>
              </c:numCache>
            </c:numRef>
          </c:val>
        </c:ser>
        <c:gapWidth val="60"/>
        <c:axId val="97964416"/>
        <c:axId val="97966336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412E-4"/>
                  <c:y val="-4.2042045656999497E-2"/>
                </c:manualLayout>
              </c:layout>
              <c:dLblPos val="t"/>
              <c:showVal val="1"/>
            </c:dLbl>
            <c:dLbl>
              <c:idx val="12"/>
              <c:layout>
                <c:manualLayout>
                  <c:x val="0"/>
                  <c:y val="1.9110020753181601E-3"/>
                </c:manualLayout>
              </c:layout>
              <c:dLblPos val="t"/>
              <c:showVal val="1"/>
            </c:dLbl>
            <c:dLbl>
              <c:idx val="14"/>
              <c:layout>
                <c:manualLayout>
                  <c:x val="0"/>
                  <c:y val="-1.7199018677863432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'2'!$B$21:$P$21</c:f>
              <c:numCache>
                <c:formatCode>#,##0</c:formatCode>
                <c:ptCount val="15"/>
                <c:pt idx="0">
                  <c:v>21525</c:v>
                </c:pt>
                <c:pt idx="1">
                  <c:v>26752</c:v>
                </c:pt>
                <c:pt idx="2">
                  <c:v>24467</c:v>
                </c:pt>
                <c:pt idx="3">
                  <c:v>27498</c:v>
                </c:pt>
                <c:pt idx="4">
                  <c:v>0</c:v>
                </c:pt>
                <c:pt idx="5">
                  <c:v>25785</c:v>
                </c:pt>
                <c:pt idx="6">
                  <c:v>0</c:v>
                </c:pt>
                <c:pt idx="7">
                  <c:v>23148</c:v>
                </c:pt>
                <c:pt idx="8">
                  <c:v>22722</c:v>
                </c:pt>
                <c:pt idx="9">
                  <c:v>23556</c:v>
                </c:pt>
                <c:pt idx="10">
                  <c:v>25529</c:v>
                </c:pt>
                <c:pt idx="11">
                  <c:v>26709</c:v>
                </c:pt>
                <c:pt idx="12">
                  <c:v>28785</c:v>
                </c:pt>
                <c:pt idx="13">
                  <c:v>24724</c:v>
                </c:pt>
                <c:pt idx="14">
                  <c:v>25100</c:v>
                </c:pt>
              </c:numCache>
            </c:numRef>
          </c:val>
        </c:ser>
        <c:marker val="1"/>
        <c:axId val="97964416"/>
        <c:axId val="97966336"/>
      </c:lineChart>
      <c:catAx>
        <c:axId val="97964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7966336"/>
        <c:crossesAt val="0"/>
        <c:auto val="1"/>
        <c:lblAlgn val="ctr"/>
        <c:lblOffset val="100"/>
      </c:catAx>
      <c:valAx>
        <c:axId val="97966336"/>
        <c:scaling>
          <c:orientation val="minMax"/>
          <c:max val="6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9796441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61"/>
          <c:y val="0.31927055360854539"/>
          <c:w val="5.4133301736735875E-2"/>
          <c:h val="3.260115606936427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Elektrotechnika  26-41-L/501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'2'!$A$14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'2'!$B$14:$P$14</c:f>
              <c:numCache>
                <c:formatCode>#,##0</c:formatCode>
                <c:ptCount val="15"/>
                <c:pt idx="0">
                  <c:v>6089</c:v>
                </c:pt>
                <c:pt idx="1">
                  <c:v>4303</c:v>
                </c:pt>
                <c:pt idx="2">
                  <c:v>3906</c:v>
                </c:pt>
                <c:pt idx="3">
                  <c:v>2504</c:v>
                </c:pt>
                <c:pt idx="4">
                  <c:v>0</c:v>
                </c:pt>
                <c:pt idx="5">
                  <c:v>4900</c:v>
                </c:pt>
                <c:pt idx="6">
                  <c:v>4127</c:v>
                </c:pt>
                <c:pt idx="7">
                  <c:v>3474</c:v>
                </c:pt>
                <c:pt idx="8">
                  <c:v>4978</c:v>
                </c:pt>
                <c:pt idx="9">
                  <c:v>4802</c:v>
                </c:pt>
                <c:pt idx="10">
                  <c:v>4477</c:v>
                </c:pt>
                <c:pt idx="11">
                  <c:v>4989</c:v>
                </c:pt>
                <c:pt idx="12">
                  <c:v>3606</c:v>
                </c:pt>
                <c:pt idx="13">
                  <c:v>4353</c:v>
                </c:pt>
                <c:pt idx="14">
                  <c:v>4347</c:v>
                </c:pt>
              </c:numCache>
            </c:numRef>
          </c:val>
        </c:ser>
        <c:gapWidth val="60"/>
        <c:axId val="168995456"/>
        <c:axId val="170624128"/>
      </c:barChart>
      <c:lineChart>
        <c:grouping val="standard"/>
        <c:ser>
          <c:idx val="1"/>
          <c:order val="1"/>
          <c:tx>
            <c:strRef>
              <c:f>'2'!$A$16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'2'!$B$7:$P$7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'2'!$B$22:$P$22</c:f>
              <c:numCache>
                <c:formatCode>#,##0</c:formatCode>
                <c:ptCount val="15"/>
                <c:pt idx="0">
                  <c:v>6812</c:v>
                </c:pt>
                <c:pt idx="1">
                  <c:v>4581</c:v>
                </c:pt>
                <c:pt idx="2">
                  <c:v>4155</c:v>
                </c:pt>
                <c:pt idx="3">
                  <c:v>2782</c:v>
                </c:pt>
                <c:pt idx="4">
                  <c:v>0</c:v>
                </c:pt>
                <c:pt idx="5">
                  <c:v>5399</c:v>
                </c:pt>
                <c:pt idx="6">
                  <c:v>0</c:v>
                </c:pt>
                <c:pt idx="7">
                  <c:v>3522</c:v>
                </c:pt>
                <c:pt idx="8">
                  <c:v>5247</c:v>
                </c:pt>
                <c:pt idx="9">
                  <c:v>4912</c:v>
                </c:pt>
                <c:pt idx="10">
                  <c:v>4290</c:v>
                </c:pt>
                <c:pt idx="11">
                  <c:v>4669</c:v>
                </c:pt>
                <c:pt idx="12">
                  <c:v>4399</c:v>
                </c:pt>
                <c:pt idx="13">
                  <c:v>4811</c:v>
                </c:pt>
                <c:pt idx="14">
                  <c:v>4632</c:v>
                </c:pt>
              </c:numCache>
            </c:numRef>
          </c:val>
        </c:ser>
        <c:marker val="1"/>
        <c:axId val="168995456"/>
        <c:axId val="170624128"/>
      </c:lineChart>
      <c:catAx>
        <c:axId val="16899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70624128"/>
        <c:crossesAt val="0"/>
        <c:auto val="1"/>
        <c:lblAlgn val="ctr"/>
        <c:lblOffset val="100"/>
      </c:catAx>
      <c:valAx>
        <c:axId val="170624128"/>
        <c:scaling>
          <c:orientation val="minMax"/>
          <c:max val="66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68995456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61"/>
          <c:y val="0.31927055360854539"/>
          <c:w val="5.4133301736735875E-2"/>
          <c:h val="3.260115606936427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sng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sng" strike="noStrike" baseline="0"/>
              <a:t>Podnikání 64-41-L/51 </a:t>
            </a:r>
            <a:r>
              <a:rPr lang="cs-CZ"/>
              <a:t>
Normativ mzdových prostředků (MP) v jednotlivých krajích v roce 2011 v porovnání s rokem 2010</a:t>
            </a:r>
          </a:p>
        </c:rich>
      </c:tx>
      <c:layout>
        <c:manualLayout>
          <c:xMode val="edge"/>
          <c:yMode val="edge"/>
          <c:x val="0.24657534246575341"/>
          <c:y val="2.55555555555555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958904109589054E-2"/>
          <c:y val="0.10444455777404273"/>
          <c:w val="0.85273972602739945"/>
          <c:h val="0.73222301673504464"/>
        </c:manualLayout>
      </c:layout>
      <c:barChart>
        <c:barDir val="col"/>
        <c:grouping val="clustered"/>
        <c:ser>
          <c:idx val="1"/>
          <c:order val="0"/>
          <c:tx>
            <c:strRef>
              <c:f>'3'!$A$8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pattFill prst="solidDmnd">
                <a:fgClr>
                  <a:srgbClr val="9933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gradFill rotWithShape="0">
                <a:gsLst>
                  <a:gs pos="0">
                    <a:srgbClr val="C0C0C0"/>
                  </a:gs>
                  <a:gs pos="100000">
                    <a:srgbClr val="C0C0C0">
                      <a:gamma/>
                      <a:tint val="5882"/>
                      <a:invGamma/>
                    </a:srgbClr>
                  </a:gs>
                </a:gsLst>
                <a:lin ang="5400000" scaled="1"/>
              </a:gra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'3'!$B$15:$P$15</c:f>
              <c:numCache>
                <c:formatCode>#,##0</c:formatCode>
                <c:ptCount val="15"/>
                <c:pt idx="0">
                  <c:v>30403</c:v>
                </c:pt>
                <c:pt idx="1">
                  <c:v>28521</c:v>
                </c:pt>
                <c:pt idx="2">
                  <c:v>0</c:v>
                </c:pt>
                <c:pt idx="3">
                  <c:v>26975</c:v>
                </c:pt>
                <c:pt idx="4">
                  <c:v>0</c:v>
                </c:pt>
                <c:pt idx="5">
                  <c:v>27973</c:v>
                </c:pt>
                <c:pt idx="6">
                  <c:v>25752</c:v>
                </c:pt>
                <c:pt idx="7">
                  <c:v>26043</c:v>
                </c:pt>
                <c:pt idx="8">
                  <c:v>29416</c:v>
                </c:pt>
                <c:pt idx="9">
                  <c:v>29289</c:v>
                </c:pt>
                <c:pt idx="10">
                  <c:v>30266</c:v>
                </c:pt>
                <c:pt idx="11">
                  <c:v>28672</c:v>
                </c:pt>
                <c:pt idx="12">
                  <c:v>23117</c:v>
                </c:pt>
                <c:pt idx="13">
                  <c:v>28060</c:v>
                </c:pt>
                <c:pt idx="14">
                  <c:v>27874</c:v>
                </c:pt>
              </c:numCache>
            </c:numRef>
          </c:val>
        </c:ser>
        <c:dLbls>
          <c:showVal val="1"/>
        </c:dLbls>
        <c:gapWidth val="60"/>
        <c:axId val="60310272"/>
        <c:axId val="60312192"/>
      </c:barChart>
      <c:lineChart>
        <c:grouping val="standard"/>
        <c:ser>
          <c:idx val="0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1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numFmt formatCode="#,##0;\-#,##0;" sourceLinked="0"/>
              <c:spPr>
                <a:gradFill rotWithShape="0">
                  <a:gsLst>
                    <a:gs pos="0">
                      <a:srgbClr val="333399">
                        <a:gamma/>
                        <a:tint val="10196"/>
                        <a:invGamma/>
                      </a:srgbClr>
                    </a:gs>
                    <a:gs pos="100000">
                      <a:srgbClr val="333399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"/>
              <c:numFmt formatCode="#,##0;\-#,##0;" sourceLinked="0"/>
              <c:spPr>
                <a:gradFill rotWithShape="0">
                  <a:gsLst>
                    <a:gs pos="0">
                      <a:srgbClr val="FF00FF">
                        <a:gamma/>
                        <a:tint val="10196"/>
                        <a:invGamma/>
                      </a:srgbClr>
                    </a:gs>
                    <a:gs pos="100000">
                      <a:srgbClr val="FF00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2"/>
              <c:numFmt formatCode="#,##0;\-#,##0;" sourceLinked="0"/>
              <c:spPr>
                <a:gradFill rotWithShape="0">
                  <a:gsLst>
                    <a:gs pos="0">
                      <a:srgbClr val="FFFF00">
                        <a:gamma/>
                        <a:tint val="10196"/>
                        <a:invGamma/>
                      </a:srgbClr>
                    </a:gs>
                    <a:gs pos="100000">
                      <a:srgbClr val="FF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3"/>
              <c:numFmt formatCode="#,##0;\-#,##0;" sourceLinked="0"/>
              <c:spPr>
                <a:gradFill rotWithShape="0">
                  <a:gsLst>
                    <a:gs pos="0">
                      <a:srgbClr val="00FFFF">
                        <a:gamma/>
                        <a:tint val="10196"/>
                        <a:invGamma/>
                      </a:srgbClr>
                    </a:gs>
                    <a:gs pos="100000">
                      <a:srgbClr val="00FF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4"/>
              <c:layout>
                <c:manualLayout>
                  <c:x val="-2.449931178946925E-2"/>
                  <c:y val="-5.0021135560554472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FF0000">
                        <a:gamma/>
                        <a:tint val="10196"/>
                        <a:invGamma/>
                      </a:srgbClr>
                    </a:gs>
                    <a:gs pos="100000">
                      <a:srgbClr val="FF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r"/>
              <c:showVal val="1"/>
            </c:dLbl>
            <c:dLbl>
              <c:idx val="5"/>
              <c:numFmt formatCode="#,##0;\-#,##0;" sourceLinked="0"/>
              <c:spPr>
                <a:gradFill rotWithShape="0">
                  <a:gsLst>
                    <a:gs pos="0">
                      <a:srgbClr val="800000">
                        <a:gamma/>
                        <a:tint val="10196"/>
                        <a:invGamma/>
                      </a:srgbClr>
                    </a:gs>
                    <a:gs pos="100000">
                      <a:srgbClr val="800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6"/>
              <c:numFmt formatCode="#,##0;\-#,##0;" sourceLinked="0"/>
              <c:spPr>
                <a:gradFill rotWithShape="0">
                  <a:gsLst>
                    <a:gs pos="0">
                      <a:srgbClr val="00FF00">
                        <a:gamma/>
                        <a:tint val="10196"/>
                        <a:invGamma/>
                      </a:srgbClr>
                    </a:gs>
                    <a:gs pos="100000">
                      <a:srgbClr val="00FF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7"/>
              <c:numFmt formatCode="#,##0;\-#,##0;" sourceLinked="0"/>
              <c:spPr>
                <a:gradFill rotWithShape="0">
                  <a:gsLst>
                    <a:gs pos="0">
                      <a:srgbClr val="3366FF">
                        <a:gamma/>
                        <a:tint val="10196"/>
                        <a:invGamma/>
                      </a:srgbClr>
                    </a:gs>
                    <a:gs pos="100000">
                      <a:srgbClr val="3366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8"/>
              <c:numFmt formatCode="#,##0;\-#,##0;" sourceLinked="0"/>
              <c:spPr>
                <a:gradFill rotWithShape="0">
                  <a:gsLst>
                    <a:gs pos="0">
                      <a:srgbClr val="99CC00">
                        <a:gamma/>
                        <a:tint val="10196"/>
                        <a:invGamma/>
                      </a:srgbClr>
                    </a:gs>
                    <a:gs pos="100000">
                      <a:srgbClr val="99CC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9"/>
              <c:numFmt formatCode="#,##0;\-#,##0;" sourceLinked="0"/>
              <c:spPr>
                <a:gradFill rotWithShape="0">
                  <a:gsLst>
                    <a:gs pos="0">
                      <a:srgbClr val="FF9900">
                        <a:gamma/>
                        <a:tint val="10196"/>
                        <a:invGamma/>
                      </a:srgbClr>
                    </a:gs>
                    <a:gs pos="100000">
                      <a:srgbClr val="FF99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0"/>
              <c:layout>
                <c:manualLayout>
                  <c:x val="-9.0474341298708632E-4"/>
                  <c:y val="-1.9125684009642319E-2"/>
                </c:manualLayout>
              </c:layout>
              <c:numFmt formatCode="#,##0;\-#,##0;" sourceLinked="0"/>
              <c:spPr>
                <a:gradFill rotWithShape="0">
                  <a:gsLst>
                    <a:gs pos="0">
                      <a:srgbClr val="008000">
                        <a:gamma/>
                        <a:tint val="10196"/>
                        <a:invGamma/>
                      </a:srgbClr>
                    </a:gs>
                    <a:gs pos="100000">
                      <a:srgbClr val="008000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t"/>
              <c:showVal val="1"/>
            </c:dLbl>
            <c:dLbl>
              <c:idx val="11"/>
              <c:numFmt formatCode="#,##0;\-#,##0;" sourceLinked="0"/>
              <c:spPr>
                <a:gradFill rotWithShape="0">
                  <a:gsLst>
                    <a:gs pos="0">
                      <a:srgbClr val="99CCFF">
                        <a:gamma/>
                        <a:tint val="10196"/>
                        <a:invGamma/>
                      </a:srgbClr>
                    </a:gs>
                    <a:gs pos="100000">
                      <a:srgbClr val="99CCFF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2"/>
              <c:numFmt formatCode="#,##0;\-#,##0;" sourceLinked="0"/>
              <c:spPr>
                <a:gradFill rotWithShape="0">
                  <a:gsLst>
                    <a:gs pos="0">
                      <a:srgbClr val="FF99CC">
                        <a:gamma/>
                        <a:tint val="10196"/>
                        <a:invGamma/>
                      </a:srgbClr>
                    </a:gs>
                    <a:gs pos="100000">
                      <a:srgbClr val="FF99CC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3"/>
              <c:numFmt formatCode="#,##0;\-#,##0;" sourceLinked="0"/>
              <c:spPr>
                <a:gradFill rotWithShape="0">
                  <a:gsLst>
                    <a:gs pos="0">
                      <a:srgbClr val="333333">
                        <a:gamma/>
                        <a:tint val="10196"/>
                        <a:invGamma/>
                      </a:srgbClr>
                    </a:gs>
                    <a:gs pos="100000">
                      <a:srgbClr val="333333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dLbl>
              <c:idx val="14"/>
              <c:numFmt formatCode="#,##0;\-#,##0;" sourceLinked="0"/>
              <c:spPr>
                <a:gradFill rotWithShape="0">
                  <a:gsLst>
                    <a:gs pos="0">
                      <a:srgbClr val="993366">
                        <a:gamma/>
                        <a:tint val="10196"/>
                        <a:invGamma/>
                      </a:srgbClr>
                    </a:gs>
                    <a:gs pos="100000">
                      <a:srgbClr val="993366"/>
                    </a:gs>
                  </a:gsLst>
                  <a:lin ang="5400000" scaled="1"/>
                </a:gra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dLbl>
            <c:numFmt formatCode="#,##0;\-#,##0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'3'!$B$23:$P$23</c:f>
              <c:numCache>
                <c:formatCode>#,##0</c:formatCode>
                <c:ptCount val="15"/>
                <c:pt idx="0">
                  <c:v>31030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28271</c:v>
                </c:pt>
                <c:pt idx="6">
                  <c:v>0</c:v>
                </c:pt>
                <c:pt idx="7">
                  <c:v>26670</c:v>
                </c:pt>
                <c:pt idx="8">
                  <c:v>29927</c:v>
                </c:pt>
                <c:pt idx="9">
                  <c:v>29517</c:v>
                </c:pt>
                <c:pt idx="10">
                  <c:v>29230</c:v>
                </c:pt>
                <c:pt idx="11">
                  <c:v>29311</c:v>
                </c:pt>
                <c:pt idx="12">
                  <c:v>25082</c:v>
                </c:pt>
                <c:pt idx="13">
                  <c:v>0</c:v>
                </c:pt>
                <c:pt idx="14">
                  <c:v>28630</c:v>
                </c:pt>
              </c:numCache>
            </c:numRef>
          </c:val>
        </c:ser>
        <c:dLbls>
          <c:showVal val="1"/>
        </c:dLbls>
        <c:marker val="1"/>
        <c:axId val="60310272"/>
        <c:axId val="60312192"/>
      </c:lineChart>
      <c:catAx>
        <c:axId val="6031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Kraje</a:t>
                </a:r>
              </a:p>
            </c:rich>
          </c:tx>
          <c:layout>
            <c:manualLayout>
              <c:xMode val="edge"/>
              <c:yMode val="edge"/>
              <c:x val="0.47397260273972702"/>
              <c:y val="0.933334383202099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16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312192"/>
        <c:crossesAt val="0"/>
        <c:lblAlgn val="ctr"/>
        <c:lblOffset val="100"/>
        <c:tickLblSkip val="1"/>
        <c:tickMarkSkip val="1"/>
      </c:catAx>
      <c:valAx>
        <c:axId val="60312192"/>
        <c:scaling>
          <c:orientation val="minMax"/>
          <c:max val="400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Normativ MP (v Kč/žáka)</a:t>
                </a:r>
              </a:p>
            </c:rich>
          </c:tx>
          <c:layout>
            <c:manualLayout>
              <c:xMode val="edge"/>
              <c:yMode val="edge"/>
              <c:x val="1.0273972602739724E-2"/>
              <c:y val="0.3822226888305641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310272"/>
        <c:crosses val="autoZero"/>
        <c:crossBetween val="between"/>
        <c:majorUnit val="2000"/>
        <c:minorUnit val="1000"/>
      </c:valAx>
      <c:spPr>
        <a:solidFill>
          <a:srgbClr val="D1D1D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0.92123287671232856"/>
          <c:y val="0.2217056867891514"/>
          <c:w val="7.6027397260273966E-2"/>
          <c:h val="5.88890055409739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Podnikání 64-41-L/51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pedagogických pracovníků v jednotlivých krajích v roce 2011 v porovnání s rokem 2010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CD8571"/>
            </a:gs>
            <a:gs pos="50000">
              <a:srgbClr val="E5AEA5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'3'!$A$13</c:f>
              <c:strCache>
                <c:ptCount val="1"/>
                <c:pt idx="0">
                  <c:v>Normativ MP pedagogů na 1 žáka</c:v>
                </c:pt>
              </c:strCache>
            </c:strRef>
          </c:tx>
          <c:spPr>
            <a:gradFill>
              <a:gsLst>
                <a:gs pos="0">
                  <a:srgbClr val="C00000"/>
                </a:gs>
                <a:gs pos="50000">
                  <a:srgbClr val="CC6250"/>
                </a:gs>
                <a:gs pos="100000">
                  <a:srgbClr val="A4513A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CD8571"/>
                  </a:gs>
                  <a:gs pos="50000">
                    <a:srgbClr val="E5AEA5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'3'!$B$13:$P$13</c:f>
              <c:numCache>
                <c:formatCode>#,##0</c:formatCode>
                <c:ptCount val="15"/>
                <c:pt idx="0">
                  <c:v>25117</c:v>
                </c:pt>
                <c:pt idx="1">
                  <c:v>25028</c:v>
                </c:pt>
                <c:pt idx="2">
                  <c:v>0</c:v>
                </c:pt>
                <c:pt idx="3">
                  <c:v>24471</c:v>
                </c:pt>
                <c:pt idx="4">
                  <c:v>0</c:v>
                </c:pt>
                <c:pt idx="5">
                  <c:v>24211</c:v>
                </c:pt>
                <c:pt idx="6">
                  <c:v>21625</c:v>
                </c:pt>
                <c:pt idx="7">
                  <c:v>22569</c:v>
                </c:pt>
                <c:pt idx="8">
                  <c:v>25874</c:v>
                </c:pt>
                <c:pt idx="9">
                  <c:v>25428</c:v>
                </c:pt>
                <c:pt idx="10">
                  <c:v>26528</c:v>
                </c:pt>
                <c:pt idx="11">
                  <c:v>24681</c:v>
                </c:pt>
                <c:pt idx="12">
                  <c:v>19511</c:v>
                </c:pt>
                <c:pt idx="13">
                  <c:v>23707</c:v>
                </c:pt>
                <c:pt idx="14">
                  <c:v>24063</c:v>
                </c:pt>
              </c:numCache>
            </c:numRef>
          </c:val>
        </c:ser>
        <c:gapWidth val="60"/>
        <c:axId val="60331520"/>
        <c:axId val="60333440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9.0614887655020467E-4"/>
                  <c:y val="-4.2042045656999497E-2"/>
                </c:manualLayout>
              </c:layout>
              <c:dLblPos val="t"/>
              <c:showVal val="1"/>
            </c:dLbl>
            <c:spPr>
              <a:gradFill flip="none" rotWithShape="1">
                <a:gsLst>
                  <a:gs pos="50000">
                    <a:srgbClr val="E0948C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'3'!$B$21:$P$21</c:f>
              <c:numCache>
                <c:formatCode>#,##0</c:formatCode>
                <c:ptCount val="15"/>
                <c:pt idx="0">
                  <c:v>25117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24126</c:v>
                </c:pt>
                <c:pt idx="6">
                  <c:v>0</c:v>
                </c:pt>
                <c:pt idx="7">
                  <c:v>23148</c:v>
                </c:pt>
                <c:pt idx="8">
                  <c:v>26194</c:v>
                </c:pt>
                <c:pt idx="9">
                  <c:v>25567</c:v>
                </c:pt>
                <c:pt idx="10">
                  <c:v>25649</c:v>
                </c:pt>
                <c:pt idx="11">
                  <c:v>25576</c:v>
                </c:pt>
                <c:pt idx="12">
                  <c:v>21448</c:v>
                </c:pt>
                <c:pt idx="13">
                  <c:v>0</c:v>
                </c:pt>
                <c:pt idx="14">
                  <c:v>24603</c:v>
                </c:pt>
              </c:numCache>
            </c:numRef>
          </c:val>
        </c:ser>
        <c:marker val="1"/>
        <c:axId val="60331520"/>
        <c:axId val="60333440"/>
      </c:lineChart>
      <c:catAx>
        <c:axId val="6033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33440"/>
        <c:crossesAt val="0"/>
        <c:auto val="1"/>
        <c:lblAlgn val="ctr"/>
        <c:lblOffset val="100"/>
      </c:catAx>
      <c:valAx>
        <c:axId val="603334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331520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83"/>
          <c:y val="0.3192705536085455"/>
          <c:w val="5.4133301736735903E-2"/>
          <c:h val="3.260115606936429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cs-CZ" sz="1200" b="1" i="0" u="sng" strike="noStrike" baseline="0"/>
              <a:t>Podnikání 64-41-L/51 </a:t>
            </a: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/>
            </a:r>
            <a:br>
              <a:rPr lang="cs-CZ" sz="1200" b="1" i="0" u="sng" baseline="0">
                <a:latin typeface="Arial" pitchFamily="34" charset="0"/>
                <a:cs typeface="Arial" pitchFamily="34" charset="0"/>
              </a:rPr>
            </a:br>
            <a:r>
              <a:rPr lang="cs-CZ" sz="1200" b="1" i="0" u="sng" baseline="0">
                <a:latin typeface="Arial" pitchFamily="34" charset="0"/>
                <a:cs typeface="Arial" pitchFamily="34" charset="0"/>
              </a:rPr>
              <a:t>Normativ mzdových prostředků (MP) nepedagogických pracovníků v jednotlivých krajích v roce 2011 v porovnání s rokem 2010</a:t>
            </a:r>
            <a:endParaRPr lang="cs-CZ" sz="1200" b="1" i="0" baseline="0">
              <a:latin typeface="Arial" pitchFamily="34" charset="0"/>
              <a:cs typeface="Arial" pitchFamily="34" charset="0"/>
            </a:endParaRPr>
          </a:p>
        </c:rich>
      </c:tx>
      <c:spPr>
        <a:gradFill>
          <a:gsLst>
            <a:gs pos="0">
              <a:srgbClr val="D2DFEE"/>
            </a:gs>
            <a:gs pos="50000">
              <a:srgbClr val="B1C7E1"/>
            </a:gs>
          </a:gsLst>
          <a:lin ang="5400000" scaled="0"/>
        </a:gradFill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'3'!$A$14</c:f>
              <c:strCache>
                <c:ptCount val="1"/>
                <c:pt idx="0">
                  <c:v>Normativ MP nepedagogů na 1 žáka</c:v>
                </c:pt>
              </c:strCache>
            </c:strRef>
          </c:tx>
          <c:spPr>
            <a:gradFill>
              <a:gsLst>
                <a:gs pos="0">
                  <a:srgbClr val="376092"/>
                </a:gs>
                <a:gs pos="50000">
                  <a:srgbClr val="95B3D7"/>
                </a:gs>
                <a:gs pos="100000">
                  <a:srgbClr val="4F81BD"/>
                </a:gs>
              </a:gsLst>
              <a:lin ang="5400000" scaled="0"/>
            </a:gradFill>
            <a:ln w="12700">
              <a:solidFill>
                <a:schemeClr val="tx1"/>
              </a:solidFill>
            </a:ln>
          </c:spPr>
          <c:dLbls>
            <c:spPr>
              <a:gradFill>
                <a:gsLst>
                  <a:gs pos="0">
                    <a:srgbClr val="85A7D1"/>
                  </a:gs>
                  <a:gs pos="50000">
                    <a:srgbClr val="C2D3E8"/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000"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ctr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'3'!$B$14:$P$14</c:f>
              <c:numCache>
                <c:formatCode>#,##0</c:formatCode>
                <c:ptCount val="15"/>
                <c:pt idx="0">
                  <c:v>5286</c:v>
                </c:pt>
                <c:pt idx="1">
                  <c:v>3493</c:v>
                </c:pt>
                <c:pt idx="2">
                  <c:v>0</c:v>
                </c:pt>
                <c:pt idx="3">
                  <c:v>2504</c:v>
                </c:pt>
                <c:pt idx="4">
                  <c:v>0</c:v>
                </c:pt>
                <c:pt idx="5">
                  <c:v>3762</c:v>
                </c:pt>
                <c:pt idx="6">
                  <c:v>4127</c:v>
                </c:pt>
                <c:pt idx="7">
                  <c:v>3474</c:v>
                </c:pt>
                <c:pt idx="8">
                  <c:v>3542</c:v>
                </c:pt>
                <c:pt idx="9">
                  <c:v>3861</c:v>
                </c:pt>
                <c:pt idx="10">
                  <c:v>3738</c:v>
                </c:pt>
                <c:pt idx="11">
                  <c:v>3991</c:v>
                </c:pt>
                <c:pt idx="12">
                  <c:v>3606</c:v>
                </c:pt>
                <c:pt idx="13">
                  <c:v>4353</c:v>
                </c:pt>
                <c:pt idx="14">
                  <c:v>3811</c:v>
                </c:pt>
              </c:numCache>
            </c:numRef>
          </c:val>
        </c:ser>
        <c:gapWidth val="60"/>
        <c:axId val="60557184"/>
        <c:axId val="60579840"/>
      </c:barChart>
      <c:lineChart>
        <c:grouping val="standard"/>
        <c:ser>
          <c:idx val="1"/>
          <c:order val="1"/>
          <c:tx>
            <c:strRef>
              <c:f>'3'!$A$16</c:f>
              <c:strCache>
                <c:ptCount val="1"/>
                <c:pt idx="0">
                  <c:v>2010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diamond"/>
            <c:size val="15"/>
            <c:spPr>
              <a:solidFill>
                <a:srgbClr val="000000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50000">
                    <a:srgbClr val="95B3D7"/>
                  </a:gs>
                  <a:gs pos="50000">
                    <a:srgbClr val="E9E7E7"/>
                  </a:gs>
                </a:gsLst>
                <a:lin ang="16200000" scaled="1"/>
                <a:tileRect/>
              </a:gradFill>
            </c:spPr>
            <c:txPr>
              <a:bodyPr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dLblPos val="t"/>
            <c:showVal val="1"/>
          </c:dLbls>
          <c:cat>
            <c:strRef>
              <c:f>'3'!$B$7:$P$7</c:f>
              <c:strCache>
                <c:ptCount val="15"/>
                <c:pt idx="0">
                  <c:v>Hl. m. Praha</c:v>
                </c:pt>
                <c:pt idx="1">
                  <c:v>Středočeský</c:v>
                </c:pt>
                <c:pt idx="2">
                  <c:v>Jihočeský</c:v>
                </c:pt>
                <c:pt idx="3">
                  <c:v>Plzeňský</c:v>
                </c:pt>
                <c:pt idx="4">
                  <c:v>Karlovarský</c:v>
                </c:pt>
                <c:pt idx="5">
                  <c:v>Ústecký</c:v>
                </c:pt>
                <c:pt idx="6">
                  <c:v>Liberecký</c:v>
                </c:pt>
                <c:pt idx="7">
                  <c:v>Královéhradecký</c:v>
                </c:pt>
                <c:pt idx="8">
                  <c:v>Pardubický</c:v>
                </c:pt>
                <c:pt idx="9">
                  <c:v>Vysočina   *)</c:v>
                </c:pt>
                <c:pt idx="10">
                  <c:v>Jihomoravský</c:v>
                </c:pt>
                <c:pt idx="11">
                  <c:v>Olomoucký</c:v>
                </c:pt>
                <c:pt idx="12">
                  <c:v>Zlínský</c:v>
                </c:pt>
                <c:pt idx="13">
                  <c:v>Moravskoslezský</c:v>
                </c:pt>
                <c:pt idx="14">
                  <c:v>Průměr ČR</c:v>
                </c:pt>
              </c:strCache>
            </c:strRef>
          </c:cat>
          <c:val>
            <c:numRef>
              <c:f>'3'!$B$22:$P$22</c:f>
              <c:numCache>
                <c:formatCode>#,##0</c:formatCode>
                <c:ptCount val="15"/>
                <c:pt idx="0">
                  <c:v>5913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4145</c:v>
                </c:pt>
                <c:pt idx="6">
                  <c:v>0</c:v>
                </c:pt>
                <c:pt idx="7">
                  <c:v>3522</c:v>
                </c:pt>
                <c:pt idx="8">
                  <c:v>3733</c:v>
                </c:pt>
                <c:pt idx="9">
                  <c:v>3950</c:v>
                </c:pt>
                <c:pt idx="10">
                  <c:v>3581</c:v>
                </c:pt>
                <c:pt idx="11">
                  <c:v>3735</c:v>
                </c:pt>
                <c:pt idx="12">
                  <c:v>3634</c:v>
                </c:pt>
                <c:pt idx="13">
                  <c:v>0</c:v>
                </c:pt>
                <c:pt idx="14">
                  <c:v>4027</c:v>
                </c:pt>
              </c:numCache>
            </c:numRef>
          </c:val>
        </c:ser>
        <c:marker val="1"/>
        <c:axId val="60557184"/>
        <c:axId val="60579840"/>
      </c:lineChart>
      <c:catAx>
        <c:axId val="60557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Kraje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579840"/>
        <c:crossesAt val="0"/>
        <c:auto val="1"/>
        <c:lblAlgn val="ctr"/>
        <c:lblOffset val="100"/>
      </c:catAx>
      <c:valAx>
        <c:axId val="60579840"/>
        <c:scaling>
          <c:orientation val="minMax"/>
          <c:max val="4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cs-CZ">
                    <a:latin typeface="Arial" pitchFamily="34" charset="0"/>
                    <a:cs typeface="Arial" pitchFamily="34" charset="0"/>
                  </a:rPr>
                  <a:t>Normativ MP nepedagogů (v Kč/žáka)</a:t>
                </a:r>
              </a:p>
            </c:rich>
          </c:tx>
        </c:title>
        <c:numFmt formatCode="#,##0" sourceLinked="0"/>
        <c:tickLblPos val="nextTo"/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0557184"/>
        <c:crosses val="autoZero"/>
        <c:crossBetween val="between"/>
        <c:majorUnit val="2000"/>
        <c:minorUnit val="1000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94220580156618783"/>
          <c:y val="0.3192705536085455"/>
          <c:w val="5.4133301736735903E-2"/>
          <c:h val="3.2601156069364298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</c:chart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39</xdr:row>
      <xdr:rowOff>28575</xdr:rowOff>
    </xdr:from>
    <xdr:to>
      <xdr:col>15</xdr:col>
      <xdr:colOff>676275</xdr:colOff>
      <xdr:row>90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103</xdr:row>
      <xdr:rowOff>19050</xdr:rowOff>
    </xdr:from>
    <xdr:to>
      <xdr:col>15</xdr:col>
      <xdr:colOff>666750</xdr:colOff>
      <xdr:row>143</xdr:row>
      <xdr:rowOff>133350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156</xdr:row>
      <xdr:rowOff>38100</xdr:rowOff>
    </xdr:from>
    <xdr:to>
      <xdr:col>15</xdr:col>
      <xdr:colOff>666750</xdr:colOff>
      <xdr:row>196</xdr:row>
      <xdr:rowOff>152400</xdr:rowOff>
    </xdr:to>
    <xdr:graphicFrame macro="">
      <xdr:nvGraphicFramePr>
        <xdr:cNvPr id="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29</xdr:row>
      <xdr:rowOff>38099</xdr:rowOff>
    </xdr:from>
    <xdr:to>
      <xdr:col>11</xdr:col>
      <xdr:colOff>598714</xdr:colOff>
      <xdr:row>67</xdr:row>
      <xdr:rowOff>54427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abSelected="1" zoomScaleNormal="100" workbookViewId="0">
      <selection activeCell="C38" sqref="C38"/>
    </sheetView>
  </sheetViews>
  <sheetFormatPr defaultRowHeight="12.75"/>
  <cols>
    <col min="1" max="1" width="14.7109375" style="4" customWidth="1"/>
    <col min="2" max="2" width="15.7109375" style="4" customWidth="1"/>
    <col min="3" max="3" width="30.42578125" style="4" customWidth="1"/>
    <col min="4" max="4" width="9" style="4" customWidth="1"/>
    <col min="5" max="5" width="17.85546875" style="4" customWidth="1"/>
    <col min="6" max="16384" width="9.140625" style="4"/>
  </cols>
  <sheetData>
    <row r="1" spans="1:7" ht="15.75">
      <c r="E1" s="5" t="s">
        <v>28</v>
      </c>
    </row>
    <row r="2" spans="1:7" ht="15.75">
      <c r="E2" s="6"/>
    </row>
    <row r="3" spans="1:7" ht="15.75">
      <c r="E3" s="6"/>
    </row>
    <row r="7" spans="1:7" ht="22.5">
      <c r="A7" s="175" t="s">
        <v>24</v>
      </c>
      <c r="B7" s="175"/>
      <c r="C7" s="175"/>
      <c r="D7" s="175"/>
      <c r="E7" s="175"/>
      <c r="F7" s="175"/>
      <c r="G7" s="7"/>
    </row>
    <row r="8" spans="1:7" ht="20.25">
      <c r="A8" s="176" t="s">
        <v>25</v>
      </c>
      <c r="B8" s="176"/>
      <c r="C8" s="176"/>
      <c r="D8" s="176"/>
      <c r="E8" s="176"/>
      <c r="F8" s="176"/>
      <c r="G8" s="8"/>
    </row>
    <row r="14" spans="1:7" ht="15.75">
      <c r="A14" s="9"/>
      <c r="B14" s="9" t="s">
        <v>21</v>
      </c>
      <c r="C14" s="9"/>
    </row>
    <row r="15" spans="1:7" ht="15.75">
      <c r="A15" s="9"/>
      <c r="B15" s="9"/>
      <c r="C15" s="9"/>
    </row>
    <row r="16" spans="1:7" ht="15.75">
      <c r="A16" s="10" t="s">
        <v>22</v>
      </c>
      <c r="B16" s="11" t="s">
        <v>69</v>
      </c>
      <c r="C16" s="11" t="s">
        <v>26</v>
      </c>
    </row>
    <row r="17" spans="1:3" ht="15.75">
      <c r="A17" s="10" t="s">
        <v>23</v>
      </c>
      <c r="B17" s="11" t="s">
        <v>71</v>
      </c>
      <c r="C17" s="11" t="s">
        <v>60</v>
      </c>
    </row>
    <row r="18" spans="1:3" ht="15.75">
      <c r="A18" s="10" t="s">
        <v>44</v>
      </c>
      <c r="B18" s="11" t="s">
        <v>68</v>
      </c>
      <c r="C18" s="11" t="s">
        <v>27</v>
      </c>
    </row>
    <row r="19" spans="1:3" ht="15.75">
      <c r="A19" s="10" t="s">
        <v>61</v>
      </c>
      <c r="B19" s="11" t="s">
        <v>67</v>
      </c>
      <c r="C19" s="11" t="s">
        <v>27</v>
      </c>
    </row>
    <row r="20" spans="1:3" ht="15.75">
      <c r="A20" s="10" t="s">
        <v>59</v>
      </c>
      <c r="B20" s="11" t="s">
        <v>70</v>
      </c>
      <c r="C20" s="11" t="s">
        <v>45</v>
      </c>
    </row>
    <row r="21" spans="1:3" ht="15.75">
      <c r="A21" s="10"/>
      <c r="B21" s="9"/>
    </row>
    <row r="22" spans="1:3" ht="15.75">
      <c r="A22" s="10"/>
      <c r="B22" s="9"/>
    </row>
    <row r="23" spans="1:3" ht="15.75">
      <c r="A23" s="10"/>
      <c r="B23" s="9"/>
    </row>
    <row r="24" spans="1:3" ht="15.75">
      <c r="A24" s="10"/>
      <c r="B24" s="9"/>
    </row>
    <row r="25" spans="1:3" ht="15.75">
      <c r="A25" s="10"/>
      <c r="B25" s="9"/>
    </row>
    <row r="26" spans="1:3" ht="15.75">
      <c r="A26" s="10"/>
      <c r="B26" s="9"/>
    </row>
    <row r="27" spans="1:3" ht="15.75">
      <c r="A27" s="10"/>
      <c r="B27" s="9"/>
    </row>
    <row r="28" spans="1:3" ht="15.75">
      <c r="A28" s="10"/>
      <c r="B28" s="9"/>
    </row>
    <row r="29" spans="1:3" ht="15.75">
      <c r="A29" s="10"/>
      <c r="B29" s="9"/>
    </row>
    <row r="30" spans="1:3" ht="15.75">
      <c r="A30" s="10"/>
      <c r="B30" s="9"/>
    </row>
    <row r="31" spans="1:3" ht="15.75">
      <c r="A31" s="10"/>
      <c r="B31" s="9"/>
    </row>
    <row r="32" spans="1:3" ht="15.75">
      <c r="A32" s="10"/>
      <c r="B32" s="9"/>
    </row>
    <row r="33" spans="1:5" ht="15.75">
      <c r="A33" s="10"/>
      <c r="B33" s="9"/>
    </row>
    <row r="34" spans="1:5" ht="15.75">
      <c r="A34" s="10"/>
      <c r="B34" s="9"/>
    </row>
    <row r="35" spans="1:5" ht="15.75">
      <c r="A35" s="10"/>
      <c r="B35" s="9"/>
    </row>
    <row r="36" spans="1:5" ht="15.75">
      <c r="A36" s="10"/>
      <c r="B36" s="9"/>
    </row>
    <row r="37" spans="1:5" ht="15.75">
      <c r="A37" s="10"/>
      <c r="B37" s="9"/>
    </row>
    <row r="38" spans="1:5" ht="15.75">
      <c r="A38" s="10"/>
      <c r="B38" s="9"/>
    </row>
    <row r="39" spans="1:5" ht="15.75">
      <c r="A39" s="10"/>
      <c r="B39" s="9"/>
    </row>
    <row r="40" spans="1:5" ht="15.75">
      <c r="A40" s="10"/>
      <c r="B40" s="9"/>
    </row>
    <row r="41" spans="1:5" ht="15.75">
      <c r="A41" s="10"/>
      <c r="B41" s="9"/>
    </row>
    <row r="42" spans="1:5" ht="15.75">
      <c r="A42" s="10"/>
      <c r="B42" s="9"/>
    </row>
    <row r="43" spans="1:5" ht="15.75">
      <c r="A43" s="10"/>
      <c r="B43" s="9"/>
    </row>
    <row r="44" spans="1:5" ht="15.75">
      <c r="A44" s="10"/>
      <c r="B44" s="9"/>
    </row>
    <row r="45" spans="1:5" ht="15.75">
      <c r="A45" s="10"/>
      <c r="B45" s="9"/>
    </row>
    <row r="46" spans="1:5" ht="15.75">
      <c r="A46" s="10"/>
      <c r="B46" s="9"/>
    </row>
    <row r="47" spans="1:5" ht="15.75">
      <c r="A47" s="12"/>
      <c r="B47" s="12"/>
      <c r="C47" s="12"/>
      <c r="D47" s="13"/>
      <c r="E47" s="13"/>
    </row>
    <row r="48" spans="1:5">
      <c r="A48" s="177" t="s">
        <v>50</v>
      </c>
      <c r="B48" s="177"/>
      <c r="C48" s="177"/>
      <c r="D48" s="177"/>
      <c r="E48" s="177"/>
    </row>
    <row r="49" spans="1:5">
      <c r="A49" s="177"/>
      <c r="B49" s="177"/>
      <c r="C49" s="177"/>
      <c r="D49" s="177"/>
      <c r="E49" s="177"/>
    </row>
    <row r="50" spans="1:5" ht="22.5" customHeight="1">
      <c r="A50" s="177"/>
      <c r="B50" s="177"/>
      <c r="C50" s="177"/>
      <c r="D50" s="177"/>
      <c r="E50" s="177"/>
    </row>
  </sheetData>
  <mergeCells count="3">
    <mergeCell ref="A7:F7"/>
    <mergeCell ref="A8:F8"/>
    <mergeCell ref="A48:E50"/>
  </mergeCells>
  <phoneticPr fontId="9" type="noConversion"/>
  <hyperlinks>
    <hyperlink ref="B16:C16" location="'1'!A1" display="2343L506"/>
    <hyperlink ref="B17:C17" location="'2'!A1" display="2641L501"/>
    <hyperlink ref="B18" location="'65-41-L504 Společné stravování'!A1" display="65-41-L/504"/>
    <hyperlink ref="C18" location="'65-41-L504 Společné stravování'!A1" display="Společné stravování"/>
    <hyperlink ref="B18:C18" location="'3'!A1" display="6441L51"/>
    <hyperlink ref="B19:C19" location="'4'!A1" display="6441L524"/>
    <hyperlink ref="B20:C20" location="'5'!A1" display="6541L504"/>
  </hyperlinks>
  <pageMargins left="0.78740157480314965" right="0.78740157480314965" top="0.78740157480314965" bottom="0.39370078740157483" header="0.51181102362204722" footer="0.51181102362204722"/>
  <pageSetup paperSize="9" scale="97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A4" sqref="A4"/>
    </sheetView>
  </sheetViews>
  <sheetFormatPr defaultRowHeight="12.75"/>
  <cols>
    <col min="1" max="1" width="49.42578125" style="14" customWidth="1"/>
    <col min="2" max="16" width="10.7109375" style="14" customWidth="1"/>
    <col min="17" max="18" width="9.28515625" style="14" bestFit="1" customWidth="1"/>
    <col min="19" max="16384" width="9.140625" style="14"/>
  </cols>
  <sheetData>
    <row r="1" spans="1:33" ht="14.25">
      <c r="P1" s="48" t="s">
        <v>29</v>
      </c>
    </row>
    <row r="2" spans="1:33" s="79" customFormat="1" ht="29.25" customHeight="1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33" ht="19.5" customHeight="1">
      <c r="A3" s="15"/>
      <c r="P3" s="73"/>
    </row>
    <row r="4" spans="1:33" ht="29.25" customHeight="1">
      <c r="A4" s="1" t="s">
        <v>0</v>
      </c>
      <c r="B4" s="124"/>
      <c r="C4" s="124"/>
      <c r="D4" s="124"/>
      <c r="E4" s="124"/>
      <c r="F4" s="65"/>
      <c r="G4" s="124"/>
      <c r="H4" s="124"/>
      <c r="I4" s="124"/>
      <c r="J4" s="124"/>
      <c r="K4" s="124"/>
      <c r="L4" s="124"/>
      <c r="M4" s="124"/>
      <c r="N4" s="124"/>
      <c r="O4" s="43"/>
      <c r="P4" s="2" t="s">
        <v>35</v>
      </c>
    </row>
    <row r="5" spans="1:33" ht="23.25" customHeight="1" thickBot="1">
      <c r="P5" s="16" t="s">
        <v>30</v>
      </c>
    </row>
    <row r="6" spans="1:33" ht="16.5" customHeight="1" thickBot="1">
      <c r="A6" s="178" t="s">
        <v>75</v>
      </c>
      <c r="B6" s="180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51"/>
    </row>
    <row r="7" spans="1:33" s="15" customFormat="1" ht="114" customHeight="1" thickBot="1">
      <c r="A7" s="179"/>
      <c r="B7" s="17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8</v>
      </c>
      <c r="I7" s="18" t="s">
        <v>9</v>
      </c>
      <c r="J7" s="18" t="s">
        <v>10</v>
      </c>
      <c r="K7" s="18" t="s">
        <v>76</v>
      </c>
      <c r="L7" s="18" t="s">
        <v>12</v>
      </c>
      <c r="M7" s="18" t="s">
        <v>13</v>
      </c>
      <c r="N7" s="18" t="s">
        <v>15</v>
      </c>
      <c r="O7" s="49" t="s">
        <v>14</v>
      </c>
      <c r="P7" s="52" t="s">
        <v>34</v>
      </c>
      <c r="Q7" s="19"/>
      <c r="R7" s="19"/>
      <c r="S7" s="19"/>
      <c r="T7" s="20"/>
      <c r="U7" s="20"/>
      <c r="V7" s="20"/>
      <c r="W7" s="20"/>
    </row>
    <row r="8" spans="1:33" s="15" customFormat="1" ht="30" customHeight="1" thickBot="1">
      <c r="A8" s="21">
        <v>2011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0"/>
      <c r="Q8" s="19"/>
      <c r="R8" s="19"/>
      <c r="S8" s="19"/>
      <c r="T8" s="20"/>
      <c r="U8" s="20"/>
      <c r="V8" s="20"/>
      <c r="W8" s="20"/>
    </row>
    <row r="9" spans="1:33" s="41" customFormat="1" ht="30" customHeight="1">
      <c r="A9" s="23" t="s">
        <v>16</v>
      </c>
      <c r="B9" s="69">
        <v>12.8</v>
      </c>
      <c r="C9" s="30">
        <v>12.661122661122659</v>
      </c>
      <c r="D9" s="30">
        <v>11.86</v>
      </c>
      <c r="E9" s="30">
        <v>10.42</v>
      </c>
      <c r="F9" s="30">
        <v>0</v>
      </c>
      <c r="G9" s="30">
        <v>11.2</v>
      </c>
      <c r="H9" s="30">
        <v>9.4303440496333995</v>
      </c>
      <c r="I9" s="30">
        <v>12.96</v>
      </c>
      <c r="J9" s="30">
        <v>13.13</v>
      </c>
      <c r="K9" s="30">
        <v>12.74</v>
      </c>
      <c r="L9" s="30">
        <v>12.259683333333333</v>
      </c>
      <c r="M9" s="30">
        <v>11.77</v>
      </c>
      <c r="N9" s="30">
        <v>10.7</v>
      </c>
      <c r="O9" s="125">
        <v>12.97</v>
      </c>
      <c r="P9" s="53">
        <f t="shared" ref="P9:P12" si="0">SUM(B9:O9)/COUNTIF(B9:O9,"&gt;0")</f>
        <v>11.915473080314568</v>
      </c>
    </row>
    <row r="10" spans="1:33" s="25" customFormat="1" ht="30" customHeight="1">
      <c r="A10" s="24" t="s">
        <v>18</v>
      </c>
      <c r="B10" s="70">
        <v>30.2</v>
      </c>
      <c r="C10" s="32">
        <v>38.137799999999999</v>
      </c>
      <c r="D10" s="32">
        <v>43.399200000000008</v>
      </c>
      <c r="E10" s="32">
        <v>66</v>
      </c>
      <c r="F10" s="32">
        <v>0</v>
      </c>
      <c r="G10" s="32">
        <v>32.07</v>
      </c>
      <c r="H10" s="32">
        <v>46.992266999999998</v>
      </c>
      <c r="I10" s="32">
        <v>49.71</v>
      </c>
      <c r="J10" s="32">
        <v>37</v>
      </c>
      <c r="K10" s="32">
        <v>34.81</v>
      </c>
      <c r="L10" s="32">
        <v>41.4</v>
      </c>
      <c r="M10" s="32">
        <v>36</v>
      </c>
      <c r="N10" s="32">
        <v>50</v>
      </c>
      <c r="O10" s="126">
        <v>39.770000000000003</v>
      </c>
      <c r="P10" s="45">
        <f t="shared" si="0"/>
        <v>41.960712846153839</v>
      </c>
    </row>
    <row r="11" spans="1:33" s="41" customFormat="1" ht="30" customHeight="1">
      <c r="A11" s="26" t="s">
        <v>17</v>
      </c>
      <c r="B11" s="71">
        <v>25787</v>
      </c>
      <c r="C11" s="33">
        <v>25922.299333295039</v>
      </c>
      <c r="D11" s="33">
        <v>24182</v>
      </c>
      <c r="E11" s="33">
        <v>25450</v>
      </c>
      <c r="F11" s="33">
        <v>0</v>
      </c>
      <c r="G11" s="33">
        <v>24150</v>
      </c>
      <c r="H11" s="33">
        <v>24910</v>
      </c>
      <c r="I11" s="33">
        <v>24375</v>
      </c>
      <c r="J11" s="33">
        <v>24559</v>
      </c>
      <c r="K11" s="33">
        <v>24723</v>
      </c>
      <c r="L11" s="33">
        <v>24949</v>
      </c>
      <c r="M11" s="33">
        <v>24784</v>
      </c>
      <c r="N11" s="33">
        <v>23413</v>
      </c>
      <c r="O11" s="127">
        <v>25959</v>
      </c>
      <c r="P11" s="46">
        <f t="shared" si="0"/>
        <v>24858.715333330387</v>
      </c>
    </row>
    <row r="12" spans="1:33" s="129" customFormat="1" ht="30" customHeight="1" thickBot="1">
      <c r="A12" s="27" t="s">
        <v>19</v>
      </c>
      <c r="B12" s="72">
        <v>15638</v>
      </c>
      <c r="C12" s="34">
        <v>14640.368301436642</v>
      </c>
      <c r="D12" s="34">
        <v>14125</v>
      </c>
      <c r="E12" s="34">
        <v>13770</v>
      </c>
      <c r="F12" s="34">
        <v>0</v>
      </c>
      <c r="G12" s="34">
        <v>13096</v>
      </c>
      <c r="H12" s="34">
        <v>16160</v>
      </c>
      <c r="I12" s="34">
        <v>14391</v>
      </c>
      <c r="J12" s="34">
        <v>15350</v>
      </c>
      <c r="K12" s="34">
        <v>13929</v>
      </c>
      <c r="L12" s="34">
        <v>15446</v>
      </c>
      <c r="M12" s="34">
        <v>14966</v>
      </c>
      <c r="N12" s="34">
        <v>15026</v>
      </c>
      <c r="O12" s="128">
        <v>14428</v>
      </c>
      <c r="P12" s="47">
        <f t="shared" si="0"/>
        <v>14689.643715495127</v>
      </c>
    </row>
    <row r="13" spans="1:33" s="41" customFormat="1" ht="30" customHeight="1" thickBot="1">
      <c r="A13" s="28" t="s">
        <v>77</v>
      </c>
      <c r="B13" s="29">
        <f>IF(B9=0," --- ",ROUND(12*(1/B9*B11),))</f>
        <v>24175</v>
      </c>
      <c r="C13" s="29">
        <f t="shared" ref="C13:O14" si="1">IF(C9=0," --- ",ROUND(12*(1/C9*C11),))</f>
        <v>24569</v>
      </c>
      <c r="D13" s="29">
        <f t="shared" si="1"/>
        <v>24467</v>
      </c>
      <c r="E13" s="29">
        <f t="shared" si="1"/>
        <v>29309</v>
      </c>
      <c r="F13" s="29" t="str">
        <f t="shared" si="1"/>
        <v xml:space="preserve"> --- </v>
      </c>
      <c r="G13" s="29">
        <f t="shared" si="1"/>
        <v>25875</v>
      </c>
      <c r="H13" s="29">
        <f t="shared" si="1"/>
        <v>31698</v>
      </c>
      <c r="I13" s="29">
        <f t="shared" si="1"/>
        <v>22569</v>
      </c>
      <c r="J13" s="29">
        <f t="shared" si="1"/>
        <v>22445</v>
      </c>
      <c r="K13" s="29">
        <f>IF(K9=0," --- ",ROUND(12*(1/K9*K11)+Q38,))</f>
        <v>23440</v>
      </c>
      <c r="L13" s="29">
        <f t="shared" si="1"/>
        <v>24421</v>
      </c>
      <c r="M13" s="29">
        <f t="shared" si="1"/>
        <v>25268</v>
      </c>
      <c r="N13" s="29">
        <f t="shared" si="1"/>
        <v>26258</v>
      </c>
      <c r="O13" s="130">
        <f t="shared" si="1"/>
        <v>24018</v>
      </c>
      <c r="P13" s="131">
        <f>ROUND(SUM(B13:O13)/COUNTIF(B13:O13,"&gt;0"),)</f>
        <v>25270</v>
      </c>
      <c r="Q13" s="35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35"/>
    </row>
    <row r="14" spans="1:33" s="41" customFormat="1" ht="30" customHeight="1" thickBot="1">
      <c r="A14" s="28" t="s">
        <v>78</v>
      </c>
      <c r="B14" s="68">
        <f>IF(B10=0," --- ",ROUND(12*(1/B10*B12),))</f>
        <v>6214</v>
      </c>
      <c r="C14" s="68">
        <f t="shared" si="1"/>
        <v>4607</v>
      </c>
      <c r="D14" s="68">
        <f t="shared" si="1"/>
        <v>3906</v>
      </c>
      <c r="E14" s="68">
        <f t="shared" si="1"/>
        <v>2504</v>
      </c>
      <c r="F14" s="68" t="str">
        <f t="shared" si="1"/>
        <v xml:space="preserve"> --- </v>
      </c>
      <c r="G14" s="68">
        <f t="shared" si="1"/>
        <v>4900</v>
      </c>
      <c r="H14" s="68">
        <f t="shared" si="1"/>
        <v>4127</v>
      </c>
      <c r="I14" s="68">
        <f t="shared" si="1"/>
        <v>3474</v>
      </c>
      <c r="J14" s="68">
        <f t="shared" si="1"/>
        <v>4978</v>
      </c>
      <c r="K14" s="68">
        <f t="shared" si="1"/>
        <v>4802</v>
      </c>
      <c r="L14" s="68">
        <f t="shared" si="1"/>
        <v>4477</v>
      </c>
      <c r="M14" s="68">
        <f t="shared" si="1"/>
        <v>4989</v>
      </c>
      <c r="N14" s="68">
        <f t="shared" si="1"/>
        <v>3606</v>
      </c>
      <c r="O14" s="133">
        <f t="shared" si="1"/>
        <v>4353</v>
      </c>
      <c r="P14" s="131">
        <f>ROUND(SUM(B14:O14)/COUNTIF(B14:O14,"&gt;0"),)</f>
        <v>4380</v>
      </c>
      <c r="Q14" s="35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</row>
    <row r="15" spans="1:33" s="41" customFormat="1" ht="30" customHeight="1" thickBot="1">
      <c r="A15" s="28" t="s">
        <v>79</v>
      </c>
      <c r="B15" s="68">
        <f>IF(B9=0," --- ",B13+B14)</f>
        <v>30389</v>
      </c>
      <c r="C15" s="68">
        <f t="shared" ref="C15:P15" si="2">IF(C9=0," --- ",C13+C14)</f>
        <v>29176</v>
      </c>
      <c r="D15" s="68">
        <f t="shared" si="2"/>
        <v>28373</v>
      </c>
      <c r="E15" s="68">
        <f t="shared" si="2"/>
        <v>31813</v>
      </c>
      <c r="F15" s="68" t="str">
        <f t="shared" si="2"/>
        <v xml:space="preserve"> --- </v>
      </c>
      <c r="G15" s="68">
        <f t="shared" si="2"/>
        <v>30775</v>
      </c>
      <c r="H15" s="68">
        <f t="shared" si="2"/>
        <v>35825</v>
      </c>
      <c r="I15" s="68">
        <f t="shared" si="2"/>
        <v>26043</v>
      </c>
      <c r="J15" s="68">
        <f t="shared" si="2"/>
        <v>27423</v>
      </c>
      <c r="K15" s="68">
        <f t="shared" si="2"/>
        <v>28242</v>
      </c>
      <c r="L15" s="68">
        <f t="shared" si="2"/>
        <v>28898</v>
      </c>
      <c r="M15" s="68">
        <f t="shared" si="2"/>
        <v>30257</v>
      </c>
      <c r="N15" s="68">
        <f t="shared" si="2"/>
        <v>29864</v>
      </c>
      <c r="O15" s="133">
        <f t="shared" si="2"/>
        <v>28371</v>
      </c>
      <c r="P15" s="131">
        <f t="shared" si="2"/>
        <v>29650</v>
      </c>
      <c r="Q15" s="35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3" s="15" customFormat="1" ht="30" customHeight="1" thickBot="1">
      <c r="A16" s="21">
        <v>2010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  <c r="Q16" s="19"/>
      <c r="R16" s="19"/>
      <c r="S16" s="19"/>
      <c r="T16" s="20"/>
      <c r="U16" s="20"/>
      <c r="V16" s="20"/>
      <c r="W16" s="20"/>
    </row>
    <row r="17" spans="1:23" s="41" customFormat="1" ht="30" customHeight="1">
      <c r="A17" s="23" t="s">
        <v>16</v>
      </c>
      <c r="B17" s="55">
        <v>12.8</v>
      </c>
      <c r="C17" s="30">
        <v>12.661122661122659</v>
      </c>
      <c r="D17" s="30">
        <v>11.86</v>
      </c>
      <c r="E17" s="30">
        <v>10.42</v>
      </c>
      <c r="F17" s="30">
        <v>0</v>
      </c>
      <c r="G17" s="30">
        <v>11.2</v>
      </c>
      <c r="H17" s="30">
        <v>12.408347433728146</v>
      </c>
      <c r="I17" s="30">
        <v>12.96</v>
      </c>
      <c r="J17" s="30">
        <v>13.13</v>
      </c>
      <c r="K17" s="30">
        <v>12.74</v>
      </c>
      <c r="L17" s="30">
        <v>12.321866666666669</v>
      </c>
      <c r="M17" s="30">
        <v>11.77</v>
      </c>
      <c r="N17" s="30">
        <v>11.65</v>
      </c>
      <c r="O17" s="125">
        <v>12.97</v>
      </c>
      <c r="P17" s="137">
        <f t="shared" ref="P17:P20" si="3">SUM(B17:O17)/COUNTIF(B17:O17,"&gt;0")</f>
        <v>12.222410520116728</v>
      </c>
      <c r="R17" s="138"/>
      <c r="S17" s="138"/>
    </row>
    <row r="18" spans="1:23" s="25" customFormat="1" ht="30" customHeight="1">
      <c r="A18" s="24" t="s">
        <v>18</v>
      </c>
      <c r="B18" s="56">
        <v>30.2</v>
      </c>
      <c r="C18" s="32">
        <v>38.137799999999999</v>
      </c>
      <c r="D18" s="32">
        <v>43.399200000000008</v>
      </c>
      <c r="E18" s="32">
        <v>66</v>
      </c>
      <c r="F18" s="32">
        <v>0</v>
      </c>
      <c r="G18" s="32">
        <v>32.07</v>
      </c>
      <c r="H18" s="32">
        <v>46.992266999999998</v>
      </c>
      <c r="I18" s="32">
        <v>49.71</v>
      </c>
      <c r="J18" s="32">
        <v>37</v>
      </c>
      <c r="K18" s="32">
        <v>34.81</v>
      </c>
      <c r="L18" s="32">
        <v>40.590000000000003</v>
      </c>
      <c r="M18" s="32">
        <v>36</v>
      </c>
      <c r="N18" s="32">
        <v>38</v>
      </c>
      <c r="O18" s="126">
        <v>39.770000000000003</v>
      </c>
      <c r="P18" s="139">
        <f t="shared" si="3"/>
        <v>40.975328230769229</v>
      </c>
      <c r="R18" s="138"/>
      <c r="S18" s="138"/>
    </row>
    <row r="19" spans="1:23" s="41" customFormat="1" ht="30" customHeight="1">
      <c r="A19" s="26" t="s">
        <v>17</v>
      </c>
      <c r="B19" s="57">
        <v>25787</v>
      </c>
      <c r="C19" s="33">
        <v>26621</v>
      </c>
      <c r="D19" s="33">
        <v>24182</v>
      </c>
      <c r="E19" s="33">
        <v>25550</v>
      </c>
      <c r="F19" s="33">
        <v>0</v>
      </c>
      <c r="G19" s="33">
        <v>24066</v>
      </c>
      <c r="H19" s="33">
        <v>23440</v>
      </c>
      <c r="I19" s="33">
        <v>25000</v>
      </c>
      <c r="J19" s="33">
        <v>24862</v>
      </c>
      <c r="K19" s="33">
        <v>25009</v>
      </c>
      <c r="L19" s="33">
        <v>25186</v>
      </c>
      <c r="M19" s="33">
        <v>25685</v>
      </c>
      <c r="N19" s="33">
        <v>23700</v>
      </c>
      <c r="O19" s="127">
        <v>26001</v>
      </c>
      <c r="P19" s="140">
        <f t="shared" si="3"/>
        <v>25006.846153846152</v>
      </c>
      <c r="R19" s="138"/>
      <c r="S19" s="138"/>
    </row>
    <row r="20" spans="1:23" s="129" customFormat="1" ht="30" customHeight="1" thickBot="1">
      <c r="A20" s="27" t="s">
        <v>19</v>
      </c>
      <c r="B20" s="58">
        <v>17493</v>
      </c>
      <c r="C20" s="34">
        <v>15586</v>
      </c>
      <c r="D20" s="34">
        <v>15027</v>
      </c>
      <c r="E20" s="34">
        <v>15300</v>
      </c>
      <c r="F20" s="34">
        <v>0</v>
      </c>
      <c r="G20" s="34">
        <v>14429</v>
      </c>
      <c r="H20" s="34">
        <v>16140</v>
      </c>
      <c r="I20" s="34">
        <v>14590</v>
      </c>
      <c r="J20" s="34">
        <v>16177</v>
      </c>
      <c r="K20" s="34">
        <v>14248</v>
      </c>
      <c r="L20" s="34">
        <v>14511</v>
      </c>
      <c r="M20" s="34">
        <v>14006</v>
      </c>
      <c r="N20" s="34">
        <v>13930</v>
      </c>
      <c r="O20" s="128">
        <v>15943</v>
      </c>
      <c r="P20" s="141">
        <f t="shared" si="3"/>
        <v>15183.076923076924</v>
      </c>
      <c r="R20" s="138"/>
      <c r="S20" s="138"/>
    </row>
    <row r="21" spans="1:23" s="129" customFormat="1" ht="30" customHeight="1" thickBot="1">
      <c r="A21" s="28" t="s">
        <v>77</v>
      </c>
      <c r="B21" s="29">
        <f>IF(B17=0," --- ",ROUND(12*(1/B17*B19),))</f>
        <v>24175</v>
      </c>
      <c r="C21" s="29">
        <f t="shared" ref="C21:O22" si="4">IF(C17=0," --- ",ROUND(12*(1/C17*C19),))</f>
        <v>25231</v>
      </c>
      <c r="D21" s="29">
        <f t="shared" si="4"/>
        <v>24467</v>
      </c>
      <c r="E21" s="29">
        <f t="shared" si="4"/>
        <v>29424</v>
      </c>
      <c r="F21" s="29" t="str">
        <f t="shared" si="4"/>
        <v xml:space="preserve"> --- </v>
      </c>
      <c r="G21" s="29">
        <f t="shared" si="4"/>
        <v>25785</v>
      </c>
      <c r="H21" s="29">
        <f t="shared" si="4"/>
        <v>22669</v>
      </c>
      <c r="I21" s="29">
        <f t="shared" si="4"/>
        <v>23148</v>
      </c>
      <c r="J21" s="29">
        <f t="shared" si="4"/>
        <v>22722</v>
      </c>
      <c r="K21" s="29">
        <f t="shared" si="4"/>
        <v>23556</v>
      </c>
      <c r="L21" s="29">
        <f t="shared" si="4"/>
        <v>24528</v>
      </c>
      <c r="M21" s="29">
        <f t="shared" si="4"/>
        <v>26187</v>
      </c>
      <c r="N21" s="29">
        <f t="shared" si="4"/>
        <v>24412</v>
      </c>
      <c r="O21" s="130">
        <f t="shared" si="4"/>
        <v>24056</v>
      </c>
      <c r="P21" s="131">
        <f>ROUND(SUM(B21:O21)/COUNTIF(B21:O21,"&gt;0"),)</f>
        <v>24643</v>
      </c>
    </row>
    <row r="22" spans="1:23" s="129" customFormat="1" ht="30" customHeight="1" thickBot="1">
      <c r="A22" s="28" t="s">
        <v>78</v>
      </c>
      <c r="B22" s="68">
        <f>IF(B18=0," --- ",ROUND(12*(1/B18*B20),))</f>
        <v>6951</v>
      </c>
      <c r="C22" s="68">
        <f t="shared" si="4"/>
        <v>4904</v>
      </c>
      <c r="D22" s="68">
        <f t="shared" si="4"/>
        <v>4155</v>
      </c>
      <c r="E22" s="68">
        <f t="shared" si="4"/>
        <v>2782</v>
      </c>
      <c r="F22" s="68" t="str">
        <f t="shared" si="4"/>
        <v xml:space="preserve"> --- </v>
      </c>
      <c r="G22" s="68">
        <f t="shared" si="4"/>
        <v>5399</v>
      </c>
      <c r="H22" s="68">
        <f t="shared" si="4"/>
        <v>4122</v>
      </c>
      <c r="I22" s="68">
        <f t="shared" si="4"/>
        <v>3522</v>
      </c>
      <c r="J22" s="68">
        <f t="shared" si="4"/>
        <v>5247</v>
      </c>
      <c r="K22" s="68">
        <f t="shared" si="4"/>
        <v>4912</v>
      </c>
      <c r="L22" s="68">
        <f t="shared" si="4"/>
        <v>4290</v>
      </c>
      <c r="M22" s="68">
        <f t="shared" si="4"/>
        <v>4669</v>
      </c>
      <c r="N22" s="68">
        <f t="shared" si="4"/>
        <v>4399</v>
      </c>
      <c r="O22" s="133">
        <f t="shared" si="4"/>
        <v>4811</v>
      </c>
      <c r="P22" s="131">
        <f>ROUND(SUM(B22:O22)/COUNTIF(B22:O22,"&gt;0"),)</f>
        <v>4628</v>
      </c>
    </row>
    <row r="23" spans="1:23" s="41" customFormat="1" ht="30" customHeight="1" thickBot="1">
      <c r="A23" s="28" t="s">
        <v>79</v>
      </c>
      <c r="B23" s="68">
        <f t="shared" ref="B23:P23" si="5">IF(B17=0," --- ",B21+B22)</f>
        <v>31126</v>
      </c>
      <c r="C23" s="68">
        <f t="shared" si="5"/>
        <v>30135</v>
      </c>
      <c r="D23" s="68">
        <f t="shared" si="5"/>
        <v>28622</v>
      </c>
      <c r="E23" s="68">
        <f t="shared" si="5"/>
        <v>32206</v>
      </c>
      <c r="F23" s="68" t="str">
        <f t="shared" si="5"/>
        <v xml:space="preserve"> --- </v>
      </c>
      <c r="G23" s="68">
        <f t="shared" si="5"/>
        <v>31184</v>
      </c>
      <c r="H23" s="68">
        <f t="shared" si="5"/>
        <v>26791</v>
      </c>
      <c r="I23" s="68">
        <f t="shared" si="5"/>
        <v>26670</v>
      </c>
      <c r="J23" s="68">
        <f t="shared" si="5"/>
        <v>27969</v>
      </c>
      <c r="K23" s="68">
        <f t="shared" si="5"/>
        <v>28468</v>
      </c>
      <c r="L23" s="68">
        <f t="shared" si="5"/>
        <v>28818</v>
      </c>
      <c r="M23" s="68">
        <f t="shared" si="5"/>
        <v>30856</v>
      </c>
      <c r="N23" s="68">
        <f t="shared" si="5"/>
        <v>28811</v>
      </c>
      <c r="O23" s="133">
        <f t="shared" si="5"/>
        <v>28867</v>
      </c>
      <c r="P23" s="131">
        <f t="shared" si="5"/>
        <v>29271</v>
      </c>
    </row>
    <row r="24" spans="1:23" s="15" customFormat="1" ht="30" customHeight="1" thickBot="1">
      <c r="A24" s="21">
        <v>2009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4"/>
      <c r="Q24" s="19"/>
      <c r="R24" s="19"/>
      <c r="S24" s="19"/>
      <c r="T24" s="20"/>
      <c r="U24" s="20"/>
      <c r="V24" s="20"/>
      <c r="W24" s="20"/>
    </row>
    <row r="25" spans="1:23" s="41" customFormat="1" ht="30" customHeight="1">
      <c r="A25" s="23" t="s">
        <v>16</v>
      </c>
      <c r="B25" s="55">
        <v>12.8</v>
      </c>
      <c r="C25" s="30">
        <v>12.474012474012474</v>
      </c>
      <c r="D25" s="30">
        <v>11.86</v>
      </c>
      <c r="E25" s="30">
        <v>10.42</v>
      </c>
      <c r="F25" s="30">
        <v>0</v>
      </c>
      <c r="G25" s="30">
        <v>11.2</v>
      </c>
      <c r="H25" s="30">
        <v>9.9</v>
      </c>
      <c r="I25" s="30">
        <v>12.96</v>
      </c>
      <c r="J25" s="30">
        <v>13.13</v>
      </c>
      <c r="K25" s="30">
        <v>12.74</v>
      </c>
      <c r="L25" s="30">
        <v>12.321866666666669</v>
      </c>
      <c r="M25" s="30">
        <v>11.77</v>
      </c>
      <c r="N25" s="30">
        <v>11.51</v>
      </c>
      <c r="O25" s="125">
        <v>12.97</v>
      </c>
      <c r="P25" s="137">
        <f t="shared" ref="P25:P28" si="6">SUM(B25:O25)/COUNTIF(B25:O25,"&gt;0")</f>
        <v>12.004298395436855</v>
      </c>
      <c r="R25" s="138"/>
      <c r="S25" s="138"/>
    </row>
    <row r="26" spans="1:23" s="25" customFormat="1" ht="30" customHeight="1">
      <c r="A26" s="24" t="s">
        <v>18</v>
      </c>
      <c r="B26" s="56">
        <v>30.2</v>
      </c>
      <c r="C26" s="32">
        <v>37.39</v>
      </c>
      <c r="D26" s="32">
        <v>40.56</v>
      </c>
      <c r="E26" s="32">
        <v>74</v>
      </c>
      <c r="F26" s="32">
        <v>0</v>
      </c>
      <c r="G26" s="32">
        <v>32.07</v>
      </c>
      <c r="H26" s="32">
        <v>46.297800000000002</v>
      </c>
      <c r="I26" s="32">
        <v>49.71</v>
      </c>
      <c r="J26" s="32">
        <v>37</v>
      </c>
      <c r="K26" s="32">
        <v>32.81</v>
      </c>
      <c r="L26" s="32">
        <v>40.590000000000003</v>
      </c>
      <c r="M26" s="32">
        <v>36</v>
      </c>
      <c r="N26" s="32">
        <v>34.700000000000003</v>
      </c>
      <c r="O26" s="126">
        <v>39.770000000000003</v>
      </c>
      <c r="P26" s="139">
        <f t="shared" si="6"/>
        <v>40.853676923076925</v>
      </c>
      <c r="R26" s="138"/>
      <c r="S26" s="138"/>
    </row>
    <row r="27" spans="1:23" s="41" customFormat="1" ht="30" customHeight="1">
      <c r="A27" s="26" t="s">
        <v>17</v>
      </c>
      <c r="B27" s="57">
        <v>24249.624</v>
      </c>
      <c r="C27" s="33">
        <v>25126</v>
      </c>
      <c r="D27" s="33">
        <v>23219</v>
      </c>
      <c r="E27" s="33">
        <v>24840</v>
      </c>
      <c r="F27" s="33">
        <v>0</v>
      </c>
      <c r="G27" s="33">
        <v>23177</v>
      </c>
      <c r="H27" s="33">
        <v>22720</v>
      </c>
      <c r="I27" s="33">
        <v>24080</v>
      </c>
      <c r="J27" s="33">
        <v>24039</v>
      </c>
      <c r="K27" s="33">
        <v>23818</v>
      </c>
      <c r="L27" s="33">
        <v>23981</v>
      </c>
      <c r="M27" s="33">
        <v>24400</v>
      </c>
      <c r="N27" s="33">
        <v>22600</v>
      </c>
      <c r="O27" s="127">
        <v>24760</v>
      </c>
      <c r="P27" s="140">
        <f t="shared" si="6"/>
        <v>23923.817230769233</v>
      </c>
      <c r="R27" s="138"/>
      <c r="S27" s="138"/>
    </row>
    <row r="28" spans="1:23" s="129" customFormat="1" ht="30" customHeight="1" thickBot="1">
      <c r="A28" s="27" t="s">
        <v>19</v>
      </c>
      <c r="B28" s="58">
        <v>13412.717499999999</v>
      </c>
      <c r="C28" s="34">
        <v>14382</v>
      </c>
      <c r="D28" s="34">
        <v>12652</v>
      </c>
      <c r="E28" s="34">
        <v>13130</v>
      </c>
      <c r="F28" s="34">
        <v>0</v>
      </c>
      <c r="G28" s="34">
        <v>11776</v>
      </c>
      <c r="H28" s="34">
        <v>13120</v>
      </c>
      <c r="I28" s="34">
        <v>13286</v>
      </c>
      <c r="J28" s="34">
        <v>13216</v>
      </c>
      <c r="K28" s="34">
        <v>12855</v>
      </c>
      <c r="L28" s="34">
        <v>13306</v>
      </c>
      <c r="M28" s="34">
        <v>12790</v>
      </c>
      <c r="N28" s="34">
        <v>12308</v>
      </c>
      <c r="O28" s="128">
        <v>13200</v>
      </c>
      <c r="P28" s="141">
        <f t="shared" si="6"/>
        <v>13033.362884615384</v>
      </c>
      <c r="R28" s="138"/>
      <c r="S28" s="138"/>
    </row>
    <row r="29" spans="1:23" s="129" customFormat="1" ht="30" customHeight="1" thickBot="1">
      <c r="A29" s="28" t="s">
        <v>77</v>
      </c>
      <c r="B29" s="29">
        <f>IF(B25=0," --- ",ROUND(12*(1/B25*B27),))</f>
        <v>22734</v>
      </c>
      <c r="C29" s="29">
        <f t="shared" ref="C29:O30" si="7">IF(C25=0," --- ",ROUND(12*(1/C25*C27),))</f>
        <v>24171</v>
      </c>
      <c r="D29" s="29">
        <f t="shared" si="7"/>
        <v>23493</v>
      </c>
      <c r="E29" s="29">
        <f t="shared" si="7"/>
        <v>28607</v>
      </c>
      <c r="F29" s="29" t="str">
        <f t="shared" si="7"/>
        <v xml:space="preserve"> --- </v>
      </c>
      <c r="G29" s="29">
        <f t="shared" si="7"/>
        <v>24833</v>
      </c>
      <c r="H29" s="29">
        <f t="shared" si="7"/>
        <v>27539</v>
      </c>
      <c r="I29" s="29">
        <f t="shared" si="7"/>
        <v>22296</v>
      </c>
      <c r="J29" s="29">
        <f t="shared" si="7"/>
        <v>21970</v>
      </c>
      <c r="K29" s="29">
        <f t="shared" si="7"/>
        <v>22435</v>
      </c>
      <c r="L29" s="29">
        <f t="shared" si="7"/>
        <v>23355</v>
      </c>
      <c r="M29" s="29">
        <f t="shared" si="7"/>
        <v>24877</v>
      </c>
      <c r="N29" s="29">
        <f t="shared" si="7"/>
        <v>23562</v>
      </c>
      <c r="O29" s="130">
        <f t="shared" si="7"/>
        <v>22908</v>
      </c>
      <c r="P29" s="131">
        <f>ROUND(SUM(B29:O29)/COUNTIF(B29:O29,"&gt;0"),)</f>
        <v>24060</v>
      </c>
    </row>
    <row r="30" spans="1:23" s="129" customFormat="1" ht="30" customHeight="1" thickBot="1">
      <c r="A30" s="28" t="s">
        <v>78</v>
      </c>
      <c r="B30" s="68">
        <f>IF(B26=0," --- ",ROUND(12*(1/B26*B28),))</f>
        <v>5330</v>
      </c>
      <c r="C30" s="68">
        <f t="shared" si="7"/>
        <v>4616</v>
      </c>
      <c r="D30" s="68">
        <f t="shared" si="7"/>
        <v>3743</v>
      </c>
      <c r="E30" s="68">
        <f t="shared" si="7"/>
        <v>2129</v>
      </c>
      <c r="F30" s="68" t="str">
        <f t="shared" si="7"/>
        <v xml:space="preserve"> --- </v>
      </c>
      <c r="G30" s="68">
        <f t="shared" si="7"/>
        <v>4406</v>
      </c>
      <c r="H30" s="68">
        <f t="shared" si="7"/>
        <v>3401</v>
      </c>
      <c r="I30" s="68">
        <f t="shared" si="7"/>
        <v>3207</v>
      </c>
      <c r="J30" s="68">
        <f t="shared" si="7"/>
        <v>4286</v>
      </c>
      <c r="K30" s="68">
        <f t="shared" si="7"/>
        <v>4702</v>
      </c>
      <c r="L30" s="68">
        <f t="shared" si="7"/>
        <v>3934</v>
      </c>
      <c r="M30" s="68">
        <f t="shared" si="7"/>
        <v>4263</v>
      </c>
      <c r="N30" s="68">
        <f t="shared" si="7"/>
        <v>4256</v>
      </c>
      <c r="O30" s="133">
        <f t="shared" si="7"/>
        <v>3983</v>
      </c>
      <c r="P30" s="131">
        <f>ROUND(SUM(B30:O30)/COUNTIF(B30:O30,"&gt;0"),)</f>
        <v>4020</v>
      </c>
    </row>
    <row r="31" spans="1:23" s="41" customFormat="1" ht="30" customHeight="1" thickBot="1">
      <c r="A31" s="28" t="s">
        <v>79</v>
      </c>
      <c r="B31" s="68">
        <f t="shared" ref="B31:P31" si="8">IF(B25=0," --- ",B29+B30)</f>
        <v>28064</v>
      </c>
      <c r="C31" s="68">
        <f t="shared" si="8"/>
        <v>28787</v>
      </c>
      <c r="D31" s="68">
        <f t="shared" si="8"/>
        <v>27236</v>
      </c>
      <c r="E31" s="68">
        <f t="shared" si="8"/>
        <v>30736</v>
      </c>
      <c r="F31" s="68" t="str">
        <f t="shared" si="8"/>
        <v xml:space="preserve"> --- </v>
      </c>
      <c r="G31" s="68">
        <f t="shared" si="8"/>
        <v>29239</v>
      </c>
      <c r="H31" s="68">
        <f t="shared" si="8"/>
        <v>30940</v>
      </c>
      <c r="I31" s="68">
        <f t="shared" si="8"/>
        <v>25503</v>
      </c>
      <c r="J31" s="68">
        <f t="shared" si="8"/>
        <v>26256</v>
      </c>
      <c r="K31" s="68">
        <f t="shared" si="8"/>
        <v>27137</v>
      </c>
      <c r="L31" s="68">
        <f t="shared" si="8"/>
        <v>27289</v>
      </c>
      <c r="M31" s="68">
        <f t="shared" si="8"/>
        <v>29140</v>
      </c>
      <c r="N31" s="68">
        <f t="shared" si="8"/>
        <v>27818</v>
      </c>
      <c r="O31" s="133">
        <f t="shared" si="8"/>
        <v>26891</v>
      </c>
      <c r="P31" s="131">
        <f t="shared" si="8"/>
        <v>28080</v>
      </c>
    </row>
    <row r="32" spans="1:23" s="41" customFormat="1" ht="15" customHeight="1" thickBot="1">
      <c r="C32" s="35"/>
      <c r="D32" s="35"/>
      <c r="E32" s="35"/>
      <c r="F32" s="35"/>
      <c r="G32" s="142"/>
      <c r="H32" s="142"/>
    </row>
    <row r="33" spans="1:17" s="37" customFormat="1" ht="30" customHeight="1" thickBot="1">
      <c r="A33" s="143" t="s">
        <v>80</v>
      </c>
      <c r="B33" s="144">
        <f>IF(OR(B15=" --- ",B23=" --- ")," --- ",B15/B23*100-100)</f>
        <v>-2.3677954121955906</v>
      </c>
      <c r="C33" s="36">
        <f t="shared" ref="C33:P33" si="9">IF(OR(C15=" --- ",C23=" --- ")," --- ",C15/C23*100-100)</f>
        <v>-3.1823461091753842</v>
      </c>
      <c r="D33" s="36">
        <f t="shared" si="9"/>
        <v>-0.86996017049821717</v>
      </c>
      <c r="E33" s="36">
        <f t="shared" si="9"/>
        <v>-1.2202695149972129</v>
      </c>
      <c r="F33" s="36" t="str">
        <f t="shared" si="9"/>
        <v xml:space="preserve"> --- </v>
      </c>
      <c r="G33" s="36">
        <f t="shared" si="9"/>
        <v>-1.3115700359158495</v>
      </c>
      <c r="H33" s="36">
        <f t="shared" si="9"/>
        <v>33.720279198238217</v>
      </c>
      <c r="I33" s="36">
        <f t="shared" si="9"/>
        <v>-2.350956130483695</v>
      </c>
      <c r="J33" s="36">
        <f t="shared" si="9"/>
        <v>-1.952161321463052</v>
      </c>
      <c r="K33" s="36">
        <f t="shared" si="9"/>
        <v>-0.79387382324013345</v>
      </c>
      <c r="L33" s="36">
        <f t="shared" si="9"/>
        <v>0.27760427510582986</v>
      </c>
      <c r="M33" s="36">
        <f t="shared" si="9"/>
        <v>-1.9412756028001041</v>
      </c>
      <c r="N33" s="36">
        <f t="shared" si="9"/>
        <v>3.6548540488008143</v>
      </c>
      <c r="O33" s="145">
        <f t="shared" si="9"/>
        <v>-1.7182249627602459</v>
      </c>
      <c r="P33" s="146">
        <f t="shared" si="9"/>
        <v>1.2947968979536029</v>
      </c>
      <c r="Q33" s="147"/>
    </row>
    <row r="34" spans="1:17" s="37" customFormat="1" ht="30" customHeight="1" thickBot="1">
      <c r="A34" s="143" t="s">
        <v>48</v>
      </c>
      <c r="B34" s="148">
        <f>IF(OR(B23=" --- ",B31=" --- ")," --- ",B23/B31*100-100)</f>
        <v>10.910775370581533</v>
      </c>
      <c r="C34" s="149">
        <f t="shared" ref="C34:P34" si="10">IF(OR(C23=" --- ",C31=" --- ")," --- ",C23/C31*100-100)</f>
        <v>4.6826692604300604</v>
      </c>
      <c r="D34" s="149">
        <f t="shared" si="10"/>
        <v>5.0888529886914426</v>
      </c>
      <c r="E34" s="149">
        <f t="shared" si="10"/>
        <v>4.7826652785007724</v>
      </c>
      <c r="F34" s="149" t="str">
        <f t="shared" si="10"/>
        <v xml:space="preserve"> --- </v>
      </c>
      <c r="G34" s="149">
        <f t="shared" si="10"/>
        <v>6.6520742843462415</v>
      </c>
      <c r="H34" s="149">
        <f t="shared" si="10"/>
        <v>-13.409825468648989</v>
      </c>
      <c r="I34" s="149">
        <f t="shared" si="10"/>
        <v>4.5759322432654841</v>
      </c>
      <c r="J34" s="149">
        <f t="shared" si="10"/>
        <v>6.5242230347349164</v>
      </c>
      <c r="K34" s="149">
        <f t="shared" si="10"/>
        <v>4.9047426023510354</v>
      </c>
      <c r="L34" s="149">
        <f t="shared" si="10"/>
        <v>5.6029902158378775</v>
      </c>
      <c r="M34" s="149">
        <f t="shared" si="10"/>
        <v>5.888812628689081</v>
      </c>
      <c r="N34" s="149">
        <f t="shared" si="10"/>
        <v>3.5696311740599498</v>
      </c>
      <c r="O34" s="150">
        <f t="shared" si="10"/>
        <v>7.3481834070878733</v>
      </c>
      <c r="P34" s="151">
        <f t="shared" si="10"/>
        <v>4.2414529914530021</v>
      </c>
      <c r="Q34" s="147"/>
    </row>
    <row r="35" spans="1:17" s="37" customFormat="1" ht="15" customHeight="1" thickBot="1">
      <c r="A35" s="3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7" s="37" customFormat="1" ht="30" customHeight="1" thickBot="1">
      <c r="A36" s="152" t="s">
        <v>81</v>
      </c>
      <c r="B36" s="153">
        <f>IF(OR(B15=" --- ",B23=" --- ")," --- ",B15-B23)</f>
        <v>-737</v>
      </c>
      <c r="C36" s="39">
        <f t="shared" ref="C36:P36" si="11">IF(OR(C15=" --- ",C23=" --- ")," --- ",C15-C23)</f>
        <v>-959</v>
      </c>
      <c r="D36" s="39">
        <f t="shared" si="11"/>
        <v>-249</v>
      </c>
      <c r="E36" s="39">
        <f t="shared" si="11"/>
        <v>-393</v>
      </c>
      <c r="F36" s="39" t="str">
        <f t="shared" si="11"/>
        <v xml:space="preserve"> --- </v>
      </c>
      <c r="G36" s="39">
        <f t="shared" si="11"/>
        <v>-409</v>
      </c>
      <c r="H36" s="39">
        <f t="shared" si="11"/>
        <v>9034</v>
      </c>
      <c r="I36" s="39">
        <f t="shared" si="11"/>
        <v>-627</v>
      </c>
      <c r="J36" s="39">
        <f t="shared" si="11"/>
        <v>-546</v>
      </c>
      <c r="K36" s="39">
        <f t="shared" si="11"/>
        <v>-226</v>
      </c>
      <c r="L36" s="39">
        <f t="shared" si="11"/>
        <v>80</v>
      </c>
      <c r="M36" s="39">
        <f t="shared" si="11"/>
        <v>-599</v>
      </c>
      <c r="N36" s="39">
        <f t="shared" si="11"/>
        <v>1053</v>
      </c>
      <c r="O36" s="154">
        <f t="shared" si="11"/>
        <v>-496</v>
      </c>
      <c r="P36" s="155">
        <f t="shared" si="11"/>
        <v>379</v>
      </c>
    </row>
    <row r="37" spans="1:17" s="37" customFormat="1" ht="30" customHeight="1" thickBot="1">
      <c r="A37" s="152" t="s">
        <v>49</v>
      </c>
      <c r="B37" s="156">
        <f>IF(OR(B23=" --- ",B31=" --- ")," --- ",B23-B31)</f>
        <v>3062</v>
      </c>
      <c r="C37" s="157">
        <f t="shared" ref="C37:P37" si="12">IF(OR(C23=" --- ",C31=" --- ")," --- ",C23-C31)</f>
        <v>1348</v>
      </c>
      <c r="D37" s="157">
        <f t="shared" si="12"/>
        <v>1386</v>
      </c>
      <c r="E37" s="157">
        <f t="shared" si="12"/>
        <v>1470</v>
      </c>
      <c r="F37" s="157" t="str">
        <f t="shared" si="12"/>
        <v xml:space="preserve"> --- </v>
      </c>
      <c r="G37" s="157">
        <f t="shared" si="12"/>
        <v>1945</v>
      </c>
      <c r="H37" s="157">
        <f t="shared" si="12"/>
        <v>-4149</v>
      </c>
      <c r="I37" s="157">
        <f t="shared" si="12"/>
        <v>1167</v>
      </c>
      <c r="J37" s="157">
        <f t="shared" si="12"/>
        <v>1713</v>
      </c>
      <c r="K37" s="157">
        <f t="shared" si="12"/>
        <v>1331</v>
      </c>
      <c r="L37" s="157">
        <f t="shared" si="12"/>
        <v>1529</v>
      </c>
      <c r="M37" s="157">
        <f t="shared" si="12"/>
        <v>1716</v>
      </c>
      <c r="N37" s="157">
        <f t="shared" si="12"/>
        <v>993</v>
      </c>
      <c r="O37" s="158">
        <f t="shared" si="12"/>
        <v>1976</v>
      </c>
      <c r="P37" s="159">
        <f t="shared" si="12"/>
        <v>1191</v>
      </c>
    </row>
    <row r="38" spans="1:17" s="41" customFormat="1" ht="17.25" customHeight="1">
      <c r="A38" s="37" t="s">
        <v>82</v>
      </c>
      <c r="C38" s="40"/>
      <c r="F38" s="160"/>
      <c r="I38" s="35"/>
      <c r="Q38" s="161">
        <v>153</v>
      </c>
    </row>
    <row r="39" spans="1:17" s="41" customFormat="1" ht="21" customHeight="1">
      <c r="C39" s="40"/>
      <c r="P39" s="16" t="s">
        <v>31</v>
      </c>
    </row>
    <row r="41" spans="1:17" ht="15">
      <c r="C41" s="40"/>
      <c r="D41" s="41"/>
    </row>
    <row r="42" spans="1:17" ht="15.75" thickBot="1">
      <c r="C42" s="40"/>
      <c r="D42" s="41"/>
    </row>
    <row r="43" spans="1:17" ht="16.5" thickBot="1">
      <c r="B43" s="42"/>
      <c r="C43" s="40"/>
      <c r="D43" s="41"/>
    </row>
    <row r="44" spans="1:17" ht="15">
      <c r="C44" s="40"/>
      <c r="D44" s="41"/>
    </row>
    <row r="45" spans="1:17" ht="15">
      <c r="C45" s="40"/>
      <c r="D45" s="41"/>
    </row>
    <row r="46" spans="1:17" ht="15">
      <c r="C46" s="41"/>
      <c r="D46" s="41"/>
    </row>
    <row r="94" spans="1:16" ht="13.5" thickBot="1">
      <c r="P94" s="16" t="s">
        <v>83</v>
      </c>
    </row>
    <row r="95" spans="1:16" ht="16.5" thickBot="1">
      <c r="A95" s="178" t="s">
        <v>84</v>
      </c>
      <c r="B95" s="180" t="s">
        <v>1</v>
      </c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51"/>
    </row>
    <row r="96" spans="1:16" ht="114" customHeight="1" thickBot="1">
      <c r="A96" s="179"/>
      <c r="B96" s="17" t="s">
        <v>2</v>
      </c>
      <c r="C96" s="18" t="s">
        <v>3</v>
      </c>
      <c r="D96" s="18" t="s">
        <v>4</v>
      </c>
      <c r="E96" s="18" t="s">
        <v>5</v>
      </c>
      <c r="F96" s="18" t="s">
        <v>6</v>
      </c>
      <c r="G96" s="18" t="s">
        <v>7</v>
      </c>
      <c r="H96" s="18" t="s">
        <v>8</v>
      </c>
      <c r="I96" s="18" t="s">
        <v>9</v>
      </c>
      <c r="J96" s="18" t="s">
        <v>10</v>
      </c>
      <c r="K96" s="18" t="s">
        <v>11</v>
      </c>
      <c r="L96" s="18" t="s">
        <v>12</v>
      </c>
      <c r="M96" s="18" t="s">
        <v>13</v>
      </c>
      <c r="N96" s="18" t="s">
        <v>15</v>
      </c>
      <c r="O96" s="49" t="s">
        <v>14</v>
      </c>
      <c r="P96" s="52" t="s">
        <v>34</v>
      </c>
    </row>
    <row r="97" spans="1:16" ht="30" customHeight="1" thickBot="1">
      <c r="A97" s="143" t="s">
        <v>85</v>
      </c>
      <c r="B97" s="144">
        <f>IF(OR(B13=" --- ",B21=" --- ")," --- ",B13/B21*100-100)</f>
        <v>0</v>
      </c>
      <c r="C97" s="36">
        <f t="shared" ref="C97:P97" si="13">IF(OR(C13=" --- ",C21=" --- ")," --- ",C13/C21*100-100)</f>
        <v>-2.6237564900321075</v>
      </c>
      <c r="D97" s="36">
        <f t="shared" si="13"/>
        <v>0</v>
      </c>
      <c r="E97" s="36">
        <f t="shared" si="13"/>
        <v>-0.39083741163675256</v>
      </c>
      <c r="F97" s="36" t="str">
        <f t="shared" si="13"/>
        <v xml:space="preserve"> --- </v>
      </c>
      <c r="G97" s="36">
        <f t="shared" si="13"/>
        <v>0.34904013961605074</v>
      </c>
      <c r="H97" s="36">
        <f t="shared" si="13"/>
        <v>39.829723410825352</v>
      </c>
      <c r="I97" s="36">
        <f t="shared" si="13"/>
        <v>-2.501296008294446</v>
      </c>
      <c r="J97" s="36">
        <f t="shared" si="13"/>
        <v>-1.2190828272159138</v>
      </c>
      <c r="K97" s="36">
        <f t="shared" si="13"/>
        <v>-0.49244353880115455</v>
      </c>
      <c r="L97" s="36">
        <f t="shared" si="13"/>
        <v>-0.43623613829093699</v>
      </c>
      <c r="M97" s="36">
        <f t="shared" si="13"/>
        <v>-3.5093748806659875</v>
      </c>
      <c r="N97" s="36">
        <f t="shared" si="13"/>
        <v>7.5618548254956579</v>
      </c>
      <c r="O97" s="145">
        <f t="shared" si="13"/>
        <v>-0.15796474891919843</v>
      </c>
      <c r="P97" s="146">
        <f t="shared" si="13"/>
        <v>2.5443330763299912</v>
      </c>
    </row>
    <row r="98" spans="1:16" ht="30" customHeight="1" thickBot="1">
      <c r="A98" s="143" t="s">
        <v>86</v>
      </c>
      <c r="B98" s="148">
        <f>IF(OR(B21=" --- ",B29=" --- ")," --- ",B21/B29*100-100)</f>
        <v>6.3385237969560961</v>
      </c>
      <c r="C98" s="149">
        <f t="shared" ref="C98:P98" si="14">IF(OR(C21=" --- ",C29=" --- ")," --- ",C21/C29*100-100)</f>
        <v>4.3854205452815336</v>
      </c>
      <c r="D98" s="149">
        <f t="shared" si="14"/>
        <v>4.1459158047077835</v>
      </c>
      <c r="E98" s="149">
        <f t="shared" si="14"/>
        <v>2.8559443492851386</v>
      </c>
      <c r="F98" s="149" t="str">
        <f t="shared" si="14"/>
        <v xml:space="preserve"> --- </v>
      </c>
      <c r="G98" s="149">
        <f t="shared" si="14"/>
        <v>3.8336085048121333</v>
      </c>
      <c r="H98" s="149">
        <f t="shared" si="14"/>
        <v>-17.684011765133079</v>
      </c>
      <c r="I98" s="149">
        <f t="shared" si="14"/>
        <v>3.821313240043068</v>
      </c>
      <c r="J98" s="149">
        <f t="shared" si="14"/>
        <v>3.422849340009094</v>
      </c>
      <c r="K98" s="149">
        <f t="shared" si="14"/>
        <v>4.9966570091375218</v>
      </c>
      <c r="L98" s="149">
        <f t="shared" si="14"/>
        <v>5.0224791265253543</v>
      </c>
      <c r="M98" s="149">
        <f t="shared" si="14"/>
        <v>5.2659082686819119</v>
      </c>
      <c r="N98" s="149">
        <f t="shared" si="14"/>
        <v>3.6075036075036166</v>
      </c>
      <c r="O98" s="150">
        <f t="shared" si="14"/>
        <v>5.0113497468133374</v>
      </c>
      <c r="P98" s="151">
        <f t="shared" si="14"/>
        <v>2.4231088944305839</v>
      </c>
    </row>
    <row r="99" spans="1:16" ht="15" customHeight="1" thickBot="1">
      <c r="A99" s="16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163"/>
    </row>
    <row r="100" spans="1:16" ht="30" customHeight="1" thickBot="1">
      <c r="A100" s="152" t="s">
        <v>87</v>
      </c>
      <c r="B100" s="153">
        <f>IF(OR(B13=" --- ",B21=" --- ")," --- ",B13-B21)</f>
        <v>0</v>
      </c>
      <c r="C100" s="39">
        <f t="shared" ref="C100:P100" si="15">IF(OR(C13=" --- ",C21=" --- ")," --- ",C13-C21)</f>
        <v>-662</v>
      </c>
      <c r="D100" s="39">
        <f t="shared" si="15"/>
        <v>0</v>
      </c>
      <c r="E100" s="39">
        <f t="shared" si="15"/>
        <v>-115</v>
      </c>
      <c r="F100" s="39" t="str">
        <f t="shared" si="15"/>
        <v xml:space="preserve"> --- </v>
      </c>
      <c r="G100" s="39">
        <f t="shared" si="15"/>
        <v>90</v>
      </c>
      <c r="H100" s="39">
        <f t="shared" si="15"/>
        <v>9029</v>
      </c>
      <c r="I100" s="39">
        <f t="shared" si="15"/>
        <v>-579</v>
      </c>
      <c r="J100" s="39">
        <f t="shared" si="15"/>
        <v>-277</v>
      </c>
      <c r="K100" s="39">
        <f t="shared" si="15"/>
        <v>-116</v>
      </c>
      <c r="L100" s="39">
        <f t="shared" si="15"/>
        <v>-107</v>
      </c>
      <c r="M100" s="39">
        <f t="shared" si="15"/>
        <v>-919</v>
      </c>
      <c r="N100" s="39">
        <f t="shared" si="15"/>
        <v>1846</v>
      </c>
      <c r="O100" s="154">
        <f t="shared" si="15"/>
        <v>-38</v>
      </c>
      <c r="P100" s="155">
        <f t="shared" si="15"/>
        <v>627</v>
      </c>
    </row>
    <row r="101" spans="1:16" ht="30" customHeight="1" thickBot="1">
      <c r="A101" s="152" t="s">
        <v>88</v>
      </c>
      <c r="B101" s="156">
        <f>IF(OR(B21=" --- ",B29=" --- ")," --- ",B21-B29)</f>
        <v>1441</v>
      </c>
      <c r="C101" s="157">
        <f t="shared" ref="C101:P101" si="16">IF(OR(C21=" --- ",C29=" --- ")," --- ",C21-C29)</f>
        <v>1060</v>
      </c>
      <c r="D101" s="157">
        <f t="shared" si="16"/>
        <v>974</v>
      </c>
      <c r="E101" s="157">
        <f t="shared" si="16"/>
        <v>817</v>
      </c>
      <c r="F101" s="157" t="str">
        <f t="shared" si="16"/>
        <v xml:space="preserve"> --- </v>
      </c>
      <c r="G101" s="157">
        <f t="shared" si="16"/>
        <v>952</v>
      </c>
      <c r="H101" s="157">
        <f t="shared" si="16"/>
        <v>-4870</v>
      </c>
      <c r="I101" s="157">
        <f t="shared" si="16"/>
        <v>852</v>
      </c>
      <c r="J101" s="157">
        <f t="shared" si="16"/>
        <v>752</v>
      </c>
      <c r="K101" s="157">
        <f t="shared" si="16"/>
        <v>1121</v>
      </c>
      <c r="L101" s="157">
        <f t="shared" si="16"/>
        <v>1173</v>
      </c>
      <c r="M101" s="157">
        <f t="shared" si="16"/>
        <v>1310</v>
      </c>
      <c r="N101" s="157">
        <f t="shared" si="16"/>
        <v>850</v>
      </c>
      <c r="O101" s="158">
        <f t="shared" si="16"/>
        <v>1148</v>
      </c>
      <c r="P101" s="159">
        <f t="shared" si="16"/>
        <v>583</v>
      </c>
    </row>
    <row r="103" spans="1:16">
      <c r="P103" s="16" t="s">
        <v>89</v>
      </c>
    </row>
    <row r="147" spans="1:16" ht="13.5" thickBot="1">
      <c r="P147" s="16" t="s">
        <v>90</v>
      </c>
    </row>
    <row r="148" spans="1:16" ht="16.5" thickBot="1">
      <c r="A148" s="178" t="s">
        <v>91</v>
      </c>
      <c r="B148" s="180" t="s">
        <v>1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51"/>
    </row>
    <row r="149" spans="1:16" ht="114" customHeight="1" thickBot="1">
      <c r="A149" s="179"/>
      <c r="B149" s="17" t="s">
        <v>2</v>
      </c>
      <c r="C149" s="18" t="s">
        <v>3</v>
      </c>
      <c r="D149" s="18" t="s">
        <v>4</v>
      </c>
      <c r="E149" s="18" t="s">
        <v>5</v>
      </c>
      <c r="F149" s="18" t="s">
        <v>6</v>
      </c>
      <c r="G149" s="18" t="s">
        <v>7</v>
      </c>
      <c r="H149" s="18" t="s">
        <v>8</v>
      </c>
      <c r="I149" s="18" t="s">
        <v>9</v>
      </c>
      <c r="J149" s="18" t="s">
        <v>10</v>
      </c>
      <c r="K149" s="18" t="s">
        <v>11</v>
      </c>
      <c r="L149" s="18" t="s">
        <v>12</v>
      </c>
      <c r="M149" s="18" t="s">
        <v>13</v>
      </c>
      <c r="N149" s="18" t="s">
        <v>15</v>
      </c>
      <c r="O149" s="49" t="s">
        <v>14</v>
      </c>
      <c r="P149" s="52" t="s">
        <v>34</v>
      </c>
    </row>
    <row r="150" spans="1:16" ht="30" customHeight="1" thickBot="1">
      <c r="A150" s="143" t="s">
        <v>92</v>
      </c>
      <c r="B150" s="144">
        <f>IF(OR(B14=" --- ",B22=" --- ")," --- ",B14/B22*100-100)</f>
        <v>-10.602790965328737</v>
      </c>
      <c r="C150" s="36">
        <f t="shared" ref="C150:P150" si="17">IF(OR(C14=" --- ",C22=" --- ")," --- ",C14/C22*100-100)</f>
        <v>-6.056280587275694</v>
      </c>
      <c r="D150" s="36">
        <f t="shared" si="17"/>
        <v>-5.9927797833935017</v>
      </c>
      <c r="E150" s="36">
        <f t="shared" si="17"/>
        <v>-9.9928109273903658</v>
      </c>
      <c r="F150" s="36" t="str">
        <f t="shared" si="17"/>
        <v xml:space="preserve"> --- </v>
      </c>
      <c r="G150" s="36">
        <f t="shared" si="17"/>
        <v>-9.2424523059825816</v>
      </c>
      <c r="H150" s="36">
        <f t="shared" si="17"/>
        <v>0.12130033964095333</v>
      </c>
      <c r="I150" s="36">
        <f t="shared" si="17"/>
        <v>-1.3628620102214626</v>
      </c>
      <c r="J150" s="36">
        <f t="shared" si="17"/>
        <v>-5.1267390890032374</v>
      </c>
      <c r="K150" s="36">
        <f t="shared" si="17"/>
        <v>-2.2394136807817517</v>
      </c>
      <c r="L150" s="36">
        <f t="shared" si="17"/>
        <v>4.3589743589743648</v>
      </c>
      <c r="M150" s="36">
        <f t="shared" si="17"/>
        <v>6.8537159991432901</v>
      </c>
      <c r="N150" s="36">
        <f t="shared" si="17"/>
        <v>-18.026824278245059</v>
      </c>
      <c r="O150" s="145">
        <f t="shared" si="17"/>
        <v>-9.5198503429640482</v>
      </c>
      <c r="P150" s="146">
        <f t="shared" si="17"/>
        <v>-5.3586862575626668</v>
      </c>
    </row>
    <row r="151" spans="1:16" ht="30" customHeight="1" thickBot="1">
      <c r="A151" s="143" t="s">
        <v>93</v>
      </c>
      <c r="B151" s="148">
        <f>IF(OR(B22=" --- ",B30=" --- ")," --- ",B22/B30*100-100)</f>
        <v>30.412757973733562</v>
      </c>
      <c r="C151" s="149">
        <f t="shared" ref="C151:P151" si="18">IF(OR(C22=" --- ",C30=" --- ")," --- ",C22/C30*100-100)</f>
        <v>6.2391681109185413</v>
      </c>
      <c r="D151" s="149">
        <f t="shared" si="18"/>
        <v>11.00721346513491</v>
      </c>
      <c r="E151" s="149">
        <f t="shared" si="18"/>
        <v>30.671676843588529</v>
      </c>
      <c r="F151" s="149" t="str">
        <f t="shared" si="18"/>
        <v xml:space="preserve"> --- </v>
      </c>
      <c r="G151" s="149">
        <f t="shared" si="18"/>
        <v>22.537448933272813</v>
      </c>
      <c r="H151" s="149">
        <f t="shared" si="18"/>
        <v>21.199647162599234</v>
      </c>
      <c r="I151" s="149">
        <f t="shared" si="18"/>
        <v>9.822263797942</v>
      </c>
      <c r="J151" s="149">
        <f t="shared" si="18"/>
        <v>22.421838544097056</v>
      </c>
      <c r="K151" s="149">
        <f t="shared" si="18"/>
        <v>4.4661846022968916</v>
      </c>
      <c r="L151" s="149">
        <f t="shared" si="18"/>
        <v>9.0493136756481789</v>
      </c>
      <c r="M151" s="149">
        <f t="shared" si="18"/>
        <v>9.5238095238095326</v>
      </c>
      <c r="N151" s="149">
        <f t="shared" si="18"/>
        <v>3.3599624060150433</v>
      </c>
      <c r="O151" s="150">
        <f t="shared" si="18"/>
        <v>20.788350489580722</v>
      </c>
      <c r="P151" s="151">
        <f t="shared" si="18"/>
        <v>15.124378109452735</v>
      </c>
    </row>
    <row r="152" spans="1:16" ht="15" customHeight="1" thickBot="1">
      <c r="A152" s="16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63"/>
    </row>
    <row r="153" spans="1:16" ht="30" customHeight="1" thickBot="1">
      <c r="A153" s="152" t="s">
        <v>94</v>
      </c>
      <c r="B153" s="153">
        <f>IF(OR(B14=" --- ",B22=" --- ")," --- ",B14-B22)</f>
        <v>-737</v>
      </c>
      <c r="C153" s="39">
        <f t="shared" ref="C153:P153" si="19">IF(OR(C14=" --- ",C22=" --- ")," --- ",C14-C22)</f>
        <v>-297</v>
      </c>
      <c r="D153" s="39">
        <f t="shared" si="19"/>
        <v>-249</v>
      </c>
      <c r="E153" s="39">
        <f t="shared" si="19"/>
        <v>-278</v>
      </c>
      <c r="F153" s="39" t="str">
        <f t="shared" si="19"/>
        <v xml:space="preserve"> --- </v>
      </c>
      <c r="G153" s="39">
        <f t="shared" si="19"/>
        <v>-499</v>
      </c>
      <c r="H153" s="39">
        <f t="shared" si="19"/>
        <v>5</v>
      </c>
      <c r="I153" s="39">
        <f t="shared" si="19"/>
        <v>-48</v>
      </c>
      <c r="J153" s="39">
        <f t="shared" si="19"/>
        <v>-269</v>
      </c>
      <c r="K153" s="39">
        <f t="shared" si="19"/>
        <v>-110</v>
      </c>
      <c r="L153" s="39">
        <f t="shared" si="19"/>
        <v>187</v>
      </c>
      <c r="M153" s="39">
        <f t="shared" si="19"/>
        <v>320</v>
      </c>
      <c r="N153" s="39">
        <f t="shared" si="19"/>
        <v>-793</v>
      </c>
      <c r="O153" s="154">
        <f t="shared" si="19"/>
        <v>-458</v>
      </c>
      <c r="P153" s="155">
        <f t="shared" si="19"/>
        <v>-248</v>
      </c>
    </row>
    <row r="154" spans="1:16" ht="30" customHeight="1" thickBot="1">
      <c r="A154" s="152" t="s">
        <v>95</v>
      </c>
      <c r="B154" s="156">
        <f>IF(OR(B22=" --- ",B30=" --- ")," --- ",B22-B30)</f>
        <v>1621</v>
      </c>
      <c r="C154" s="157">
        <f t="shared" ref="C154:P154" si="20">IF(OR(C22=" --- ",C30=" --- ")," --- ",C22-C30)</f>
        <v>288</v>
      </c>
      <c r="D154" s="157">
        <f t="shared" si="20"/>
        <v>412</v>
      </c>
      <c r="E154" s="157">
        <f t="shared" si="20"/>
        <v>653</v>
      </c>
      <c r="F154" s="157" t="str">
        <f t="shared" si="20"/>
        <v xml:space="preserve"> --- </v>
      </c>
      <c r="G154" s="157">
        <f t="shared" si="20"/>
        <v>993</v>
      </c>
      <c r="H154" s="157">
        <f t="shared" si="20"/>
        <v>721</v>
      </c>
      <c r="I154" s="157">
        <f t="shared" si="20"/>
        <v>315</v>
      </c>
      <c r="J154" s="157">
        <f t="shared" si="20"/>
        <v>961</v>
      </c>
      <c r="K154" s="157">
        <f t="shared" si="20"/>
        <v>210</v>
      </c>
      <c r="L154" s="157">
        <f t="shared" si="20"/>
        <v>356</v>
      </c>
      <c r="M154" s="157">
        <f t="shared" si="20"/>
        <v>406</v>
      </c>
      <c r="N154" s="157">
        <f t="shared" si="20"/>
        <v>143</v>
      </c>
      <c r="O154" s="158">
        <f t="shared" si="20"/>
        <v>828</v>
      </c>
      <c r="P154" s="159">
        <f t="shared" si="20"/>
        <v>608</v>
      </c>
    </row>
    <row r="156" spans="1:16">
      <c r="P156" s="16" t="s">
        <v>96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49" priority="9" stopIfTrue="1">
      <formula>B9&gt;B17</formula>
    </cfRule>
    <cfRule type="expression" dxfId="48" priority="10" stopIfTrue="1">
      <formula>B9&lt;B17</formula>
    </cfRule>
  </conditionalFormatting>
  <conditionalFormatting sqref="C9:E9">
    <cfRule type="expression" dxfId="47" priority="7" stopIfTrue="1">
      <formula>C9&gt;C17</formula>
    </cfRule>
    <cfRule type="expression" dxfId="46" priority="8" stopIfTrue="1">
      <formula>C9&lt;C17</formula>
    </cfRule>
  </conditionalFormatting>
  <conditionalFormatting sqref="B10">
    <cfRule type="expression" dxfId="45" priority="5" stopIfTrue="1">
      <formula>B10&gt;B18</formula>
    </cfRule>
    <cfRule type="expression" dxfId="44" priority="6" stopIfTrue="1">
      <formula>B10&lt;B18</formula>
    </cfRule>
  </conditionalFormatting>
  <conditionalFormatting sqref="C9:O9">
    <cfRule type="expression" dxfId="43" priority="3" stopIfTrue="1">
      <formula>C9&gt;C17</formula>
    </cfRule>
    <cfRule type="expression" dxfId="42" priority="4" stopIfTrue="1">
      <formula>C9&lt;C17</formula>
    </cfRule>
  </conditionalFormatting>
  <conditionalFormatting sqref="C10:O10">
    <cfRule type="expression" dxfId="41" priority="1" stopIfTrue="1">
      <formula>C10&gt;C18</formula>
    </cfRule>
    <cfRule type="expression" dxfId="4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/>
  </sheetViews>
  <sheetFormatPr defaultRowHeight="12.75"/>
  <cols>
    <col min="1" max="1" width="49.42578125" style="14" customWidth="1"/>
    <col min="2" max="16" width="10.7109375" style="14" customWidth="1"/>
    <col min="17" max="18" width="9.28515625" style="14" bestFit="1" customWidth="1"/>
    <col min="19" max="16384" width="9.140625" style="14"/>
  </cols>
  <sheetData>
    <row r="1" spans="1:33" ht="14.25">
      <c r="P1" s="48" t="s">
        <v>29</v>
      </c>
    </row>
    <row r="2" spans="1:33" s="79" customFormat="1" ht="29.25" customHeight="1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33" ht="19.5" customHeight="1">
      <c r="A3" s="15"/>
      <c r="P3" s="73"/>
    </row>
    <row r="4" spans="1:33" ht="29.25" customHeight="1">
      <c r="A4" s="1" t="s">
        <v>116</v>
      </c>
      <c r="B4" s="124"/>
      <c r="C4" s="124"/>
      <c r="D4" s="124"/>
      <c r="E4" s="124"/>
      <c r="F4" s="65"/>
      <c r="G4" s="124"/>
      <c r="H4" s="124"/>
      <c r="I4" s="124"/>
      <c r="J4" s="124"/>
      <c r="K4" s="124"/>
      <c r="L4" s="124"/>
      <c r="M4" s="124"/>
      <c r="N4" s="124"/>
      <c r="O4" s="43"/>
      <c r="P4" s="2" t="s">
        <v>35</v>
      </c>
    </row>
    <row r="5" spans="1:33" ht="23.25" customHeight="1" thickBot="1">
      <c r="P5" s="16" t="s">
        <v>32</v>
      </c>
    </row>
    <row r="6" spans="1:33" ht="16.5" customHeight="1" thickBot="1">
      <c r="A6" s="178" t="s">
        <v>75</v>
      </c>
      <c r="B6" s="180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51"/>
    </row>
    <row r="7" spans="1:33" s="15" customFormat="1" ht="114" customHeight="1" thickBot="1">
      <c r="A7" s="179"/>
      <c r="B7" s="17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8</v>
      </c>
      <c r="I7" s="18" t="s">
        <v>9</v>
      </c>
      <c r="J7" s="18" t="s">
        <v>10</v>
      </c>
      <c r="K7" s="18" t="s">
        <v>76</v>
      </c>
      <c r="L7" s="18" t="s">
        <v>12</v>
      </c>
      <c r="M7" s="18" t="s">
        <v>13</v>
      </c>
      <c r="N7" s="18" t="s">
        <v>15</v>
      </c>
      <c r="O7" s="49" t="s">
        <v>14</v>
      </c>
      <c r="P7" s="52" t="s">
        <v>34</v>
      </c>
      <c r="Q7" s="19"/>
      <c r="R7" s="19"/>
      <c r="S7" s="19"/>
      <c r="T7" s="20"/>
      <c r="U7" s="20"/>
      <c r="V7" s="20"/>
      <c r="W7" s="20"/>
    </row>
    <row r="8" spans="1:33" s="15" customFormat="1" ht="30" customHeight="1" thickBot="1">
      <c r="A8" s="21">
        <v>2011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0"/>
      <c r="Q8" s="19"/>
      <c r="R8" s="19"/>
      <c r="S8" s="19"/>
      <c r="T8" s="20"/>
      <c r="U8" s="20"/>
      <c r="V8" s="20"/>
      <c r="W8" s="20"/>
    </row>
    <row r="9" spans="1:33" s="41" customFormat="1" ht="30" customHeight="1">
      <c r="A9" s="23" t="s">
        <v>16</v>
      </c>
      <c r="B9" s="69">
        <v>14.43</v>
      </c>
      <c r="C9" s="30">
        <v>11.941176470588234</v>
      </c>
      <c r="D9" s="30">
        <v>11.86</v>
      </c>
      <c r="E9" s="30">
        <v>11.15</v>
      </c>
      <c r="F9" s="30">
        <v>0</v>
      </c>
      <c r="G9" s="30">
        <v>11.2</v>
      </c>
      <c r="H9" s="30">
        <v>13.536379018612534</v>
      </c>
      <c r="I9" s="30">
        <v>12.96</v>
      </c>
      <c r="J9" s="30">
        <v>13.13</v>
      </c>
      <c r="K9" s="30">
        <v>12.74</v>
      </c>
      <c r="L9" s="30">
        <v>11.814833333333333</v>
      </c>
      <c r="M9" s="30">
        <v>11.54</v>
      </c>
      <c r="N9" s="30">
        <v>4.5</v>
      </c>
      <c r="O9" s="125">
        <v>12.62</v>
      </c>
      <c r="P9" s="53">
        <f t="shared" ref="P9:P12" si="0">SUM(B9:O9)/COUNTIF(B9:O9,"&gt;0")</f>
        <v>11.801722217118007</v>
      </c>
    </row>
    <row r="10" spans="1:33" s="25" customFormat="1" ht="30" customHeight="1">
      <c r="A10" s="24" t="s">
        <v>18</v>
      </c>
      <c r="B10" s="70">
        <v>30.2</v>
      </c>
      <c r="C10" s="32">
        <v>40.826316000000006</v>
      </c>
      <c r="D10" s="32">
        <v>43.399200000000008</v>
      </c>
      <c r="E10" s="32">
        <v>66</v>
      </c>
      <c r="F10" s="32">
        <v>0</v>
      </c>
      <c r="G10" s="32">
        <v>32.07</v>
      </c>
      <c r="H10" s="32">
        <v>46.992266999999998</v>
      </c>
      <c r="I10" s="32">
        <v>49.71</v>
      </c>
      <c r="J10" s="32">
        <v>37</v>
      </c>
      <c r="K10" s="32">
        <v>34.81</v>
      </c>
      <c r="L10" s="32">
        <v>41.4</v>
      </c>
      <c r="M10" s="32">
        <v>36</v>
      </c>
      <c r="N10" s="32">
        <v>50</v>
      </c>
      <c r="O10" s="126">
        <v>39.770000000000003</v>
      </c>
      <c r="P10" s="45">
        <f t="shared" si="0"/>
        <v>42.167521769230767</v>
      </c>
    </row>
    <row r="11" spans="1:33" s="41" customFormat="1" ht="30" customHeight="1">
      <c r="A11" s="26" t="s">
        <v>17</v>
      </c>
      <c r="B11" s="71">
        <v>25884</v>
      </c>
      <c r="C11" s="33">
        <v>25922.299333295039</v>
      </c>
      <c r="D11" s="33">
        <v>24182</v>
      </c>
      <c r="E11" s="33">
        <v>25450</v>
      </c>
      <c r="F11" s="33">
        <v>0</v>
      </c>
      <c r="G11" s="33">
        <v>24150</v>
      </c>
      <c r="H11" s="33">
        <v>24910</v>
      </c>
      <c r="I11" s="33">
        <v>24375</v>
      </c>
      <c r="J11" s="33">
        <v>24559</v>
      </c>
      <c r="K11" s="33">
        <v>24723</v>
      </c>
      <c r="L11" s="33">
        <v>24949</v>
      </c>
      <c r="M11" s="33">
        <v>24784</v>
      </c>
      <c r="N11" s="33">
        <v>23413</v>
      </c>
      <c r="O11" s="127">
        <v>25959</v>
      </c>
      <c r="P11" s="46">
        <f t="shared" si="0"/>
        <v>24866.176871791926</v>
      </c>
    </row>
    <row r="12" spans="1:33" s="129" customFormat="1" ht="30" customHeight="1" thickBot="1">
      <c r="A12" s="27" t="s">
        <v>19</v>
      </c>
      <c r="B12" s="72">
        <v>15323</v>
      </c>
      <c r="C12" s="34">
        <v>14640.368301436642</v>
      </c>
      <c r="D12" s="34">
        <v>14125</v>
      </c>
      <c r="E12" s="34">
        <v>13770</v>
      </c>
      <c r="F12" s="34">
        <v>0</v>
      </c>
      <c r="G12" s="34">
        <v>13096</v>
      </c>
      <c r="H12" s="34">
        <v>16160</v>
      </c>
      <c r="I12" s="34">
        <v>14391</v>
      </c>
      <c r="J12" s="34">
        <v>15350</v>
      </c>
      <c r="K12" s="34">
        <v>13929</v>
      </c>
      <c r="L12" s="34">
        <v>15446</v>
      </c>
      <c r="M12" s="34">
        <v>14966</v>
      </c>
      <c r="N12" s="34">
        <v>15026</v>
      </c>
      <c r="O12" s="128">
        <v>14428</v>
      </c>
      <c r="P12" s="47">
        <f t="shared" si="0"/>
        <v>14665.412946264358</v>
      </c>
    </row>
    <row r="13" spans="1:33" s="41" customFormat="1" ht="30" customHeight="1" thickBot="1">
      <c r="A13" s="28" t="s">
        <v>77</v>
      </c>
      <c r="B13" s="29">
        <f>IF(B9=0," --- ",ROUND(12*(1/B9*B11),))</f>
        <v>21525</v>
      </c>
      <c r="C13" s="29">
        <f t="shared" ref="C13:O14" si="1">IF(C9=0," --- ",ROUND(12*(1/C9*C11),))</f>
        <v>26050</v>
      </c>
      <c r="D13" s="29">
        <f t="shared" si="1"/>
        <v>24467</v>
      </c>
      <c r="E13" s="29">
        <f t="shared" si="1"/>
        <v>27390</v>
      </c>
      <c r="F13" s="29" t="str">
        <f t="shared" si="1"/>
        <v xml:space="preserve"> --- </v>
      </c>
      <c r="G13" s="29">
        <f t="shared" si="1"/>
        <v>25875</v>
      </c>
      <c r="H13" s="29">
        <f t="shared" si="1"/>
        <v>22083</v>
      </c>
      <c r="I13" s="29">
        <f t="shared" si="1"/>
        <v>22569</v>
      </c>
      <c r="J13" s="29">
        <f t="shared" si="1"/>
        <v>22445</v>
      </c>
      <c r="K13" s="29">
        <f>IF(K9=0," --- ",ROUND(12*(1/K9*K11)+Q38,))</f>
        <v>23440</v>
      </c>
      <c r="L13" s="29">
        <f t="shared" si="1"/>
        <v>25340</v>
      </c>
      <c r="M13" s="29">
        <f t="shared" si="1"/>
        <v>25772</v>
      </c>
      <c r="N13" s="29">
        <f t="shared" si="1"/>
        <v>62435</v>
      </c>
      <c r="O13" s="130">
        <f t="shared" si="1"/>
        <v>24684</v>
      </c>
      <c r="P13" s="131">
        <f>ROUND(SUM(B13:O13)/COUNTIF(B13:O13,"&gt;0"),)</f>
        <v>27237</v>
      </c>
      <c r="Q13" s="35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35"/>
    </row>
    <row r="14" spans="1:33" s="41" customFormat="1" ht="30" customHeight="1" thickBot="1">
      <c r="A14" s="28" t="s">
        <v>78</v>
      </c>
      <c r="B14" s="68">
        <f>IF(B10=0," --- ",ROUND(12*(1/B10*B12),))</f>
        <v>6089</v>
      </c>
      <c r="C14" s="68">
        <f t="shared" si="1"/>
        <v>4303</v>
      </c>
      <c r="D14" s="68">
        <f t="shared" si="1"/>
        <v>3906</v>
      </c>
      <c r="E14" s="68">
        <f t="shared" si="1"/>
        <v>2504</v>
      </c>
      <c r="F14" s="68" t="str">
        <f t="shared" si="1"/>
        <v xml:space="preserve"> --- </v>
      </c>
      <c r="G14" s="68">
        <f t="shared" si="1"/>
        <v>4900</v>
      </c>
      <c r="H14" s="68">
        <f t="shared" si="1"/>
        <v>4127</v>
      </c>
      <c r="I14" s="68">
        <f t="shared" si="1"/>
        <v>3474</v>
      </c>
      <c r="J14" s="68">
        <f t="shared" si="1"/>
        <v>4978</v>
      </c>
      <c r="K14" s="68">
        <f t="shared" si="1"/>
        <v>4802</v>
      </c>
      <c r="L14" s="68">
        <f t="shared" si="1"/>
        <v>4477</v>
      </c>
      <c r="M14" s="68">
        <f t="shared" si="1"/>
        <v>4989</v>
      </c>
      <c r="N14" s="68">
        <f t="shared" si="1"/>
        <v>3606</v>
      </c>
      <c r="O14" s="133">
        <f t="shared" si="1"/>
        <v>4353</v>
      </c>
      <c r="P14" s="131">
        <f>ROUND(SUM(B14:O14)/COUNTIF(B14:O14,"&gt;0"),)</f>
        <v>4347</v>
      </c>
      <c r="Q14" s="35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</row>
    <row r="15" spans="1:33" s="41" customFormat="1" ht="30" customHeight="1" thickBot="1">
      <c r="A15" s="28" t="s">
        <v>79</v>
      </c>
      <c r="B15" s="68">
        <f>IF(B9=0," --- ",B13+B14)</f>
        <v>27614</v>
      </c>
      <c r="C15" s="68">
        <f t="shared" ref="C15:P15" si="2">IF(C9=0," --- ",C13+C14)</f>
        <v>30353</v>
      </c>
      <c r="D15" s="68">
        <f t="shared" si="2"/>
        <v>28373</v>
      </c>
      <c r="E15" s="68">
        <f t="shared" si="2"/>
        <v>29894</v>
      </c>
      <c r="F15" s="68" t="str">
        <f t="shared" si="2"/>
        <v xml:space="preserve"> --- </v>
      </c>
      <c r="G15" s="68">
        <f t="shared" si="2"/>
        <v>30775</v>
      </c>
      <c r="H15" s="68">
        <f t="shared" si="2"/>
        <v>26210</v>
      </c>
      <c r="I15" s="68">
        <f t="shared" si="2"/>
        <v>26043</v>
      </c>
      <c r="J15" s="68">
        <f t="shared" si="2"/>
        <v>27423</v>
      </c>
      <c r="K15" s="68">
        <f t="shared" si="2"/>
        <v>28242</v>
      </c>
      <c r="L15" s="68">
        <f t="shared" si="2"/>
        <v>29817</v>
      </c>
      <c r="M15" s="68">
        <f t="shared" si="2"/>
        <v>30761</v>
      </c>
      <c r="N15" s="68">
        <f t="shared" si="2"/>
        <v>66041</v>
      </c>
      <c r="O15" s="133">
        <f t="shared" si="2"/>
        <v>29037</v>
      </c>
      <c r="P15" s="131">
        <f t="shared" si="2"/>
        <v>31584</v>
      </c>
      <c r="Q15" s="35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3" s="15" customFormat="1" ht="30" customHeight="1" thickBot="1">
      <c r="A16" s="21">
        <v>2010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  <c r="Q16" s="19"/>
      <c r="R16" s="19"/>
      <c r="S16" s="19"/>
      <c r="T16" s="20"/>
      <c r="U16" s="20"/>
      <c r="V16" s="20"/>
      <c r="W16" s="20"/>
    </row>
    <row r="17" spans="1:23" s="41" customFormat="1" ht="30" customHeight="1">
      <c r="A17" s="23" t="s">
        <v>16</v>
      </c>
      <c r="B17" s="55">
        <v>14.43</v>
      </c>
      <c r="C17" s="30">
        <v>11.941176470588236</v>
      </c>
      <c r="D17" s="30">
        <v>11.86</v>
      </c>
      <c r="E17" s="30">
        <v>11.15</v>
      </c>
      <c r="F17" s="30">
        <v>0</v>
      </c>
      <c r="G17" s="30">
        <v>11.2</v>
      </c>
      <c r="H17" s="30">
        <v>0</v>
      </c>
      <c r="I17" s="30">
        <v>12.96</v>
      </c>
      <c r="J17" s="30">
        <v>13.13</v>
      </c>
      <c r="K17" s="30">
        <v>12.74</v>
      </c>
      <c r="L17" s="30">
        <v>11.838750000000001</v>
      </c>
      <c r="M17" s="30">
        <v>11.54</v>
      </c>
      <c r="N17" s="30">
        <v>9.8800000000000008</v>
      </c>
      <c r="O17" s="125">
        <v>12.62</v>
      </c>
      <c r="P17" s="137">
        <f t="shared" ref="P17:P20" si="3">SUM(B17:O17)/COUNTIF(B17:O17,"&gt;0")</f>
        <v>12.10749387254902</v>
      </c>
      <c r="R17" s="138"/>
      <c r="S17" s="138"/>
    </row>
    <row r="18" spans="1:23" s="25" customFormat="1" ht="30" customHeight="1">
      <c r="A18" s="24" t="s">
        <v>18</v>
      </c>
      <c r="B18" s="56">
        <v>30.2</v>
      </c>
      <c r="C18" s="32">
        <v>40.826316000000006</v>
      </c>
      <c r="D18" s="32">
        <v>43.399200000000008</v>
      </c>
      <c r="E18" s="32">
        <v>66</v>
      </c>
      <c r="F18" s="32">
        <v>0</v>
      </c>
      <c r="G18" s="32">
        <v>32.07</v>
      </c>
      <c r="H18" s="32">
        <v>0</v>
      </c>
      <c r="I18" s="32">
        <v>49.71</v>
      </c>
      <c r="J18" s="32">
        <v>37</v>
      </c>
      <c r="K18" s="32">
        <v>34.81</v>
      </c>
      <c r="L18" s="32">
        <v>40.590000000000003</v>
      </c>
      <c r="M18" s="32">
        <v>36</v>
      </c>
      <c r="N18" s="32">
        <v>38</v>
      </c>
      <c r="O18" s="126">
        <v>39.770000000000003</v>
      </c>
      <c r="P18" s="139">
        <f t="shared" si="3"/>
        <v>40.697959666666662</v>
      </c>
      <c r="R18" s="138"/>
      <c r="S18" s="138"/>
    </row>
    <row r="19" spans="1:23" s="41" customFormat="1" ht="30" customHeight="1">
      <c r="A19" s="26" t="s">
        <v>17</v>
      </c>
      <c r="B19" s="57">
        <v>25884</v>
      </c>
      <c r="C19" s="33">
        <v>26621</v>
      </c>
      <c r="D19" s="33">
        <v>24182</v>
      </c>
      <c r="E19" s="33">
        <v>25550</v>
      </c>
      <c r="F19" s="33">
        <v>0</v>
      </c>
      <c r="G19" s="33">
        <v>24066</v>
      </c>
      <c r="H19" s="33">
        <v>0</v>
      </c>
      <c r="I19" s="33">
        <v>25000</v>
      </c>
      <c r="J19" s="33">
        <v>24862</v>
      </c>
      <c r="K19" s="33">
        <v>25009</v>
      </c>
      <c r="L19" s="33">
        <v>25186</v>
      </c>
      <c r="M19" s="33">
        <v>25685</v>
      </c>
      <c r="N19" s="33">
        <v>23700</v>
      </c>
      <c r="O19" s="127">
        <v>26001</v>
      </c>
      <c r="P19" s="140">
        <f t="shared" si="3"/>
        <v>25145.5</v>
      </c>
      <c r="R19" s="138"/>
      <c r="S19" s="138"/>
    </row>
    <row r="20" spans="1:23" s="129" customFormat="1" ht="30" customHeight="1" thickBot="1">
      <c r="A20" s="27" t="s">
        <v>19</v>
      </c>
      <c r="B20" s="58">
        <v>17143</v>
      </c>
      <c r="C20" s="34">
        <v>15586</v>
      </c>
      <c r="D20" s="34">
        <v>15027</v>
      </c>
      <c r="E20" s="34">
        <v>15300</v>
      </c>
      <c r="F20" s="34">
        <v>0</v>
      </c>
      <c r="G20" s="34">
        <v>14429</v>
      </c>
      <c r="H20" s="34">
        <v>0</v>
      </c>
      <c r="I20" s="34">
        <v>14590</v>
      </c>
      <c r="J20" s="34">
        <v>16177</v>
      </c>
      <c r="K20" s="34">
        <v>14248</v>
      </c>
      <c r="L20" s="34">
        <v>14511</v>
      </c>
      <c r="M20" s="34">
        <v>14006</v>
      </c>
      <c r="N20" s="34">
        <v>13930</v>
      </c>
      <c r="O20" s="128">
        <v>15943</v>
      </c>
      <c r="P20" s="141">
        <f t="shared" si="3"/>
        <v>15074.166666666666</v>
      </c>
      <c r="R20" s="138"/>
      <c r="S20" s="138"/>
    </row>
    <row r="21" spans="1:23" s="129" customFormat="1" ht="30" customHeight="1" thickBot="1">
      <c r="A21" s="28" t="s">
        <v>77</v>
      </c>
      <c r="B21" s="29">
        <f>IF(B17=0," --- ",ROUND(12*(1/B17*B19),))</f>
        <v>21525</v>
      </c>
      <c r="C21" s="29">
        <f t="shared" ref="C21:O22" si="4">IF(C17=0," --- ",ROUND(12*(1/C17*C19),))</f>
        <v>26752</v>
      </c>
      <c r="D21" s="29">
        <f t="shared" si="4"/>
        <v>24467</v>
      </c>
      <c r="E21" s="29">
        <f t="shared" si="4"/>
        <v>27498</v>
      </c>
      <c r="F21" s="29" t="str">
        <f t="shared" si="4"/>
        <v xml:space="preserve"> --- </v>
      </c>
      <c r="G21" s="29">
        <f t="shared" si="4"/>
        <v>25785</v>
      </c>
      <c r="H21" s="29" t="str">
        <f t="shared" si="4"/>
        <v xml:space="preserve"> --- </v>
      </c>
      <c r="I21" s="29">
        <f t="shared" si="4"/>
        <v>23148</v>
      </c>
      <c r="J21" s="29">
        <f t="shared" si="4"/>
        <v>22722</v>
      </c>
      <c r="K21" s="29">
        <f t="shared" si="4"/>
        <v>23556</v>
      </c>
      <c r="L21" s="29">
        <f t="shared" si="4"/>
        <v>25529</v>
      </c>
      <c r="M21" s="29">
        <f t="shared" si="4"/>
        <v>26709</v>
      </c>
      <c r="N21" s="29">
        <f t="shared" si="4"/>
        <v>28785</v>
      </c>
      <c r="O21" s="130">
        <f t="shared" si="4"/>
        <v>24724</v>
      </c>
      <c r="P21" s="131">
        <f>ROUND(SUM(B21:O21)/COUNTIF(B21:O21,"&gt;0"),)</f>
        <v>25100</v>
      </c>
    </row>
    <row r="22" spans="1:23" s="129" customFormat="1" ht="30" customHeight="1" thickBot="1">
      <c r="A22" s="28" t="s">
        <v>78</v>
      </c>
      <c r="B22" s="68">
        <f>IF(B18=0," --- ",ROUND(12*(1/B18*B20),))</f>
        <v>6812</v>
      </c>
      <c r="C22" s="68">
        <f t="shared" si="4"/>
        <v>4581</v>
      </c>
      <c r="D22" s="68">
        <f t="shared" si="4"/>
        <v>4155</v>
      </c>
      <c r="E22" s="68">
        <f t="shared" si="4"/>
        <v>2782</v>
      </c>
      <c r="F22" s="68" t="str">
        <f t="shared" si="4"/>
        <v xml:space="preserve"> --- </v>
      </c>
      <c r="G22" s="68">
        <f t="shared" si="4"/>
        <v>5399</v>
      </c>
      <c r="H22" s="68" t="str">
        <f t="shared" si="4"/>
        <v xml:space="preserve"> --- </v>
      </c>
      <c r="I22" s="68">
        <f t="shared" si="4"/>
        <v>3522</v>
      </c>
      <c r="J22" s="68">
        <f t="shared" si="4"/>
        <v>5247</v>
      </c>
      <c r="K22" s="68">
        <f t="shared" si="4"/>
        <v>4912</v>
      </c>
      <c r="L22" s="68">
        <f t="shared" si="4"/>
        <v>4290</v>
      </c>
      <c r="M22" s="68">
        <f t="shared" si="4"/>
        <v>4669</v>
      </c>
      <c r="N22" s="68">
        <f t="shared" si="4"/>
        <v>4399</v>
      </c>
      <c r="O22" s="133">
        <f t="shared" si="4"/>
        <v>4811</v>
      </c>
      <c r="P22" s="131">
        <f>ROUND(SUM(B22:O22)/COUNTIF(B22:O22,"&gt;0"),)</f>
        <v>4632</v>
      </c>
    </row>
    <row r="23" spans="1:23" s="41" customFormat="1" ht="30" customHeight="1" thickBot="1">
      <c r="A23" s="28" t="s">
        <v>79</v>
      </c>
      <c r="B23" s="68">
        <f t="shared" ref="B23:P23" si="5">IF(B17=0," --- ",B21+B22)</f>
        <v>28337</v>
      </c>
      <c r="C23" s="68">
        <f t="shared" si="5"/>
        <v>31333</v>
      </c>
      <c r="D23" s="68">
        <f t="shared" si="5"/>
        <v>28622</v>
      </c>
      <c r="E23" s="68">
        <f t="shared" si="5"/>
        <v>30280</v>
      </c>
      <c r="F23" s="68" t="str">
        <f t="shared" si="5"/>
        <v xml:space="preserve"> --- </v>
      </c>
      <c r="G23" s="68">
        <f t="shared" si="5"/>
        <v>31184</v>
      </c>
      <c r="H23" s="68" t="str">
        <f t="shared" si="5"/>
        <v xml:space="preserve"> --- </v>
      </c>
      <c r="I23" s="68">
        <f t="shared" si="5"/>
        <v>26670</v>
      </c>
      <c r="J23" s="68">
        <f t="shared" si="5"/>
        <v>27969</v>
      </c>
      <c r="K23" s="68">
        <f t="shared" si="5"/>
        <v>28468</v>
      </c>
      <c r="L23" s="68">
        <f t="shared" si="5"/>
        <v>29819</v>
      </c>
      <c r="M23" s="68">
        <f t="shared" si="5"/>
        <v>31378</v>
      </c>
      <c r="N23" s="68">
        <f t="shared" si="5"/>
        <v>33184</v>
      </c>
      <c r="O23" s="133">
        <f t="shared" si="5"/>
        <v>29535</v>
      </c>
      <c r="P23" s="131">
        <f t="shared" si="5"/>
        <v>29732</v>
      </c>
    </row>
    <row r="24" spans="1:23" s="15" customFormat="1" ht="30" customHeight="1" thickBot="1">
      <c r="A24" s="21">
        <v>2009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4"/>
      <c r="Q24" s="19"/>
      <c r="R24" s="19"/>
      <c r="S24" s="19"/>
      <c r="T24" s="20"/>
      <c r="U24" s="20"/>
      <c r="V24" s="20"/>
      <c r="W24" s="20"/>
    </row>
    <row r="25" spans="1:23" s="41" customFormat="1" ht="30" customHeight="1">
      <c r="A25" s="23" t="s">
        <v>16</v>
      </c>
      <c r="B25" s="55">
        <v>14.43</v>
      </c>
      <c r="C25" s="30">
        <v>11.764705882352942</v>
      </c>
      <c r="D25" s="30">
        <v>11.86</v>
      </c>
      <c r="E25" s="30">
        <v>11.15</v>
      </c>
      <c r="F25" s="30">
        <v>9.98</v>
      </c>
      <c r="G25" s="30">
        <v>11.2</v>
      </c>
      <c r="H25" s="30">
        <v>0</v>
      </c>
      <c r="I25" s="30">
        <v>12.96</v>
      </c>
      <c r="J25" s="30">
        <v>13.13</v>
      </c>
      <c r="K25" s="30">
        <v>12.74</v>
      </c>
      <c r="L25" s="30">
        <v>12.321866666666669</v>
      </c>
      <c r="M25" s="30">
        <v>11.54</v>
      </c>
      <c r="N25" s="30">
        <v>11.51</v>
      </c>
      <c r="O25" s="125">
        <v>12.62</v>
      </c>
      <c r="P25" s="137">
        <f t="shared" ref="P25:P28" si="6">SUM(B25:O25)/COUNTIF(B25:O25,"&gt;0")</f>
        <v>12.092813273001507</v>
      </c>
      <c r="R25" s="138"/>
      <c r="S25" s="138"/>
    </row>
    <row r="26" spans="1:23" s="25" customFormat="1" ht="30" customHeight="1">
      <c r="A26" s="24" t="s">
        <v>18</v>
      </c>
      <c r="B26" s="56">
        <v>30.2</v>
      </c>
      <c r="C26" s="32">
        <v>40.025800000000004</v>
      </c>
      <c r="D26" s="32">
        <v>40.56</v>
      </c>
      <c r="E26" s="32">
        <v>74</v>
      </c>
      <c r="F26" s="32">
        <v>48.9</v>
      </c>
      <c r="G26" s="32">
        <v>32.07</v>
      </c>
      <c r="H26" s="32">
        <v>0</v>
      </c>
      <c r="I26" s="32">
        <v>49.71</v>
      </c>
      <c r="J26" s="32">
        <v>37</v>
      </c>
      <c r="K26" s="32">
        <v>32.81</v>
      </c>
      <c r="L26" s="32">
        <v>40.590000000000003</v>
      </c>
      <c r="M26" s="32">
        <v>36</v>
      </c>
      <c r="N26" s="32">
        <v>34.700000000000003</v>
      </c>
      <c r="O26" s="126">
        <v>39.770000000000003</v>
      </c>
      <c r="P26" s="139">
        <f t="shared" si="6"/>
        <v>41.256600000000006</v>
      </c>
      <c r="R26" s="138"/>
      <c r="S26" s="138"/>
    </row>
    <row r="27" spans="1:23" s="41" customFormat="1" ht="30" customHeight="1">
      <c r="A27" s="26" t="s">
        <v>17</v>
      </c>
      <c r="B27" s="57">
        <v>24249.624</v>
      </c>
      <c r="C27" s="33">
        <v>25126</v>
      </c>
      <c r="D27" s="33">
        <v>23219</v>
      </c>
      <c r="E27" s="33">
        <v>24840</v>
      </c>
      <c r="F27" s="33">
        <v>23450</v>
      </c>
      <c r="G27" s="33">
        <v>23177</v>
      </c>
      <c r="H27" s="33">
        <v>0</v>
      </c>
      <c r="I27" s="33">
        <v>24080</v>
      </c>
      <c r="J27" s="33">
        <v>24039</v>
      </c>
      <c r="K27" s="33">
        <v>23818</v>
      </c>
      <c r="L27" s="33">
        <v>23981</v>
      </c>
      <c r="M27" s="33">
        <v>24400</v>
      </c>
      <c r="N27" s="33">
        <v>22600</v>
      </c>
      <c r="O27" s="127">
        <v>24760</v>
      </c>
      <c r="P27" s="140">
        <f t="shared" si="6"/>
        <v>23979.971076923077</v>
      </c>
      <c r="R27" s="138"/>
      <c r="S27" s="138"/>
    </row>
    <row r="28" spans="1:23" s="129" customFormat="1" ht="30" customHeight="1" thickBot="1">
      <c r="A28" s="27" t="s">
        <v>19</v>
      </c>
      <c r="B28" s="58">
        <v>13412.717499999999</v>
      </c>
      <c r="C28" s="34">
        <v>14382</v>
      </c>
      <c r="D28" s="34">
        <v>12652</v>
      </c>
      <c r="E28" s="34">
        <v>13130</v>
      </c>
      <c r="F28" s="34">
        <v>12800</v>
      </c>
      <c r="G28" s="34">
        <v>11776</v>
      </c>
      <c r="H28" s="34">
        <v>0</v>
      </c>
      <c r="I28" s="34">
        <v>13286</v>
      </c>
      <c r="J28" s="34">
        <v>13216</v>
      </c>
      <c r="K28" s="34">
        <v>12855</v>
      </c>
      <c r="L28" s="34">
        <v>13306</v>
      </c>
      <c r="M28" s="34">
        <v>12790</v>
      </c>
      <c r="N28" s="34">
        <v>12308</v>
      </c>
      <c r="O28" s="128">
        <v>13200</v>
      </c>
      <c r="P28" s="141">
        <f t="shared" si="6"/>
        <v>13008.747499999999</v>
      </c>
      <c r="R28" s="138"/>
      <c r="S28" s="138"/>
    </row>
    <row r="29" spans="1:23" s="129" customFormat="1" ht="30" customHeight="1" thickBot="1">
      <c r="A29" s="28" t="s">
        <v>77</v>
      </c>
      <c r="B29" s="29">
        <f>IF(B25=0," --- ",ROUND(12*(1/B25*B27),))</f>
        <v>20166</v>
      </c>
      <c r="C29" s="29">
        <f t="shared" ref="C29:O30" si="7">IF(C25=0," --- ",ROUND(12*(1/C25*C27),))</f>
        <v>25629</v>
      </c>
      <c r="D29" s="29">
        <f t="shared" si="7"/>
        <v>23493</v>
      </c>
      <c r="E29" s="29">
        <f t="shared" si="7"/>
        <v>26734</v>
      </c>
      <c r="F29" s="29">
        <f t="shared" si="7"/>
        <v>28196</v>
      </c>
      <c r="G29" s="29">
        <f t="shared" si="7"/>
        <v>24833</v>
      </c>
      <c r="H29" s="29" t="str">
        <f t="shared" si="7"/>
        <v xml:space="preserve"> --- </v>
      </c>
      <c r="I29" s="29">
        <f t="shared" si="7"/>
        <v>22296</v>
      </c>
      <c r="J29" s="29">
        <f t="shared" si="7"/>
        <v>21970</v>
      </c>
      <c r="K29" s="29">
        <f t="shared" si="7"/>
        <v>22435</v>
      </c>
      <c r="L29" s="29">
        <f t="shared" si="7"/>
        <v>23355</v>
      </c>
      <c r="M29" s="29">
        <f t="shared" si="7"/>
        <v>25373</v>
      </c>
      <c r="N29" s="29">
        <f t="shared" si="7"/>
        <v>23562</v>
      </c>
      <c r="O29" s="130">
        <f t="shared" si="7"/>
        <v>23544</v>
      </c>
      <c r="P29" s="131">
        <f>ROUND(SUM(B29:O29)/COUNTIF(B29:O29,"&gt;0"),)</f>
        <v>23968</v>
      </c>
    </row>
    <row r="30" spans="1:23" s="129" customFormat="1" ht="30" customHeight="1" thickBot="1">
      <c r="A30" s="28" t="s">
        <v>78</v>
      </c>
      <c r="B30" s="68">
        <f>IF(B26=0," --- ",ROUND(12*(1/B26*B28),))</f>
        <v>5330</v>
      </c>
      <c r="C30" s="68">
        <f t="shared" si="7"/>
        <v>4312</v>
      </c>
      <c r="D30" s="68">
        <f t="shared" si="7"/>
        <v>3743</v>
      </c>
      <c r="E30" s="68">
        <f t="shared" si="7"/>
        <v>2129</v>
      </c>
      <c r="F30" s="68">
        <f t="shared" si="7"/>
        <v>3141</v>
      </c>
      <c r="G30" s="68">
        <f t="shared" si="7"/>
        <v>4406</v>
      </c>
      <c r="H30" s="68" t="str">
        <f t="shared" si="7"/>
        <v xml:space="preserve"> --- </v>
      </c>
      <c r="I30" s="68">
        <f t="shared" si="7"/>
        <v>3207</v>
      </c>
      <c r="J30" s="68">
        <f t="shared" si="7"/>
        <v>4286</v>
      </c>
      <c r="K30" s="68">
        <f t="shared" si="7"/>
        <v>4702</v>
      </c>
      <c r="L30" s="68">
        <f t="shared" si="7"/>
        <v>3934</v>
      </c>
      <c r="M30" s="68">
        <f t="shared" si="7"/>
        <v>4263</v>
      </c>
      <c r="N30" s="68">
        <f t="shared" si="7"/>
        <v>4256</v>
      </c>
      <c r="O30" s="133">
        <f t="shared" si="7"/>
        <v>3983</v>
      </c>
      <c r="P30" s="131">
        <f>ROUND(SUM(B30:O30)/COUNTIF(B30:O30,"&gt;0"),)</f>
        <v>3976</v>
      </c>
    </row>
    <row r="31" spans="1:23" s="41" customFormat="1" ht="30" customHeight="1" thickBot="1">
      <c r="A31" s="28" t="s">
        <v>79</v>
      </c>
      <c r="B31" s="68">
        <f t="shared" ref="B31:P31" si="8">IF(B25=0," --- ",B29+B30)</f>
        <v>25496</v>
      </c>
      <c r="C31" s="68">
        <f t="shared" si="8"/>
        <v>29941</v>
      </c>
      <c r="D31" s="68">
        <f t="shared" si="8"/>
        <v>27236</v>
      </c>
      <c r="E31" s="68">
        <f t="shared" si="8"/>
        <v>28863</v>
      </c>
      <c r="F31" s="68">
        <f t="shared" si="8"/>
        <v>31337</v>
      </c>
      <c r="G31" s="68">
        <f t="shared" si="8"/>
        <v>29239</v>
      </c>
      <c r="H31" s="68" t="str">
        <f t="shared" si="8"/>
        <v xml:space="preserve"> --- </v>
      </c>
      <c r="I31" s="68">
        <f t="shared" si="8"/>
        <v>25503</v>
      </c>
      <c r="J31" s="68">
        <f t="shared" si="8"/>
        <v>26256</v>
      </c>
      <c r="K31" s="68">
        <f t="shared" si="8"/>
        <v>27137</v>
      </c>
      <c r="L31" s="68">
        <f t="shared" si="8"/>
        <v>27289</v>
      </c>
      <c r="M31" s="68">
        <f t="shared" si="8"/>
        <v>29636</v>
      </c>
      <c r="N31" s="68">
        <f t="shared" si="8"/>
        <v>27818</v>
      </c>
      <c r="O31" s="133">
        <f t="shared" si="8"/>
        <v>27527</v>
      </c>
      <c r="P31" s="131">
        <f t="shared" si="8"/>
        <v>27944</v>
      </c>
    </row>
    <row r="32" spans="1:23" s="41" customFormat="1" ht="15" customHeight="1" thickBot="1">
      <c r="C32" s="35"/>
      <c r="D32" s="35"/>
      <c r="E32" s="35"/>
      <c r="F32" s="35"/>
      <c r="G32" s="142"/>
      <c r="H32" s="142"/>
    </row>
    <row r="33" spans="1:17" s="37" customFormat="1" ht="30" customHeight="1" thickBot="1">
      <c r="A33" s="143" t="s">
        <v>80</v>
      </c>
      <c r="B33" s="144">
        <f>IF(OR(B15=" --- ",B23=" --- ")," --- ",B15/B23*100-100)</f>
        <v>-2.5514345202385584</v>
      </c>
      <c r="C33" s="36">
        <f t="shared" ref="C33:P33" si="9">IF(OR(C15=" --- ",C23=" --- ")," --- ",C15/C23*100-100)</f>
        <v>-3.1276928477962542</v>
      </c>
      <c r="D33" s="36">
        <f t="shared" si="9"/>
        <v>-0.86996017049821717</v>
      </c>
      <c r="E33" s="36">
        <f t="shared" si="9"/>
        <v>-1.2747688243064772</v>
      </c>
      <c r="F33" s="36" t="str">
        <f t="shared" si="9"/>
        <v xml:space="preserve"> --- </v>
      </c>
      <c r="G33" s="36">
        <f t="shared" si="9"/>
        <v>-1.3115700359158495</v>
      </c>
      <c r="H33" s="36" t="str">
        <f t="shared" si="9"/>
        <v xml:space="preserve"> --- </v>
      </c>
      <c r="I33" s="36">
        <f t="shared" si="9"/>
        <v>-2.350956130483695</v>
      </c>
      <c r="J33" s="36">
        <f t="shared" si="9"/>
        <v>-1.952161321463052</v>
      </c>
      <c r="K33" s="36">
        <f t="shared" si="9"/>
        <v>-0.79387382324013345</v>
      </c>
      <c r="L33" s="36">
        <f t="shared" si="9"/>
        <v>-6.7071330359880221E-3</v>
      </c>
      <c r="M33" s="36">
        <f t="shared" si="9"/>
        <v>-1.9663458474090163</v>
      </c>
      <c r="N33" s="36">
        <f t="shared" si="9"/>
        <v>99.014585342333646</v>
      </c>
      <c r="O33" s="145">
        <f t="shared" si="9"/>
        <v>-1.6861350939563238</v>
      </c>
      <c r="P33" s="146">
        <f t="shared" si="9"/>
        <v>6.2289788779766013</v>
      </c>
      <c r="Q33" s="147"/>
    </row>
    <row r="34" spans="1:17" s="37" customFormat="1" ht="30" customHeight="1" thickBot="1">
      <c r="A34" s="143" t="s">
        <v>48</v>
      </c>
      <c r="B34" s="148">
        <f>IF(OR(B23=" --- ",B31=" --- ")," --- ",B23/B31*100-100)</f>
        <v>11.142924380294943</v>
      </c>
      <c r="C34" s="149">
        <f t="shared" ref="C34:P34" si="10">IF(OR(C23=" --- ",C31=" --- ")," --- ",C23/C31*100-100)</f>
        <v>4.6491433151865351</v>
      </c>
      <c r="D34" s="149">
        <f t="shared" si="10"/>
        <v>5.0888529886914426</v>
      </c>
      <c r="E34" s="149">
        <f t="shared" si="10"/>
        <v>4.9093995773135077</v>
      </c>
      <c r="F34" s="149" t="str">
        <f t="shared" si="10"/>
        <v xml:space="preserve"> --- </v>
      </c>
      <c r="G34" s="149">
        <f t="shared" si="10"/>
        <v>6.6520742843462415</v>
      </c>
      <c r="H34" s="149" t="str">
        <f t="shared" si="10"/>
        <v xml:space="preserve"> --- </v>
      </c>
      <c r="I34" s="149">
        <f t="shared" si="10"/>
        <v>4.5759322432654841</v>
      </c>
      <c r="J34" s="149">
        <f t="shared" si="10"/>
        <v>6.5242230347349164</v>
      </c>
      <c r="K34" s="149">
        <f t="shared" si="10"/>
        <v>4.9047426023510354</v>
      </c>
      <c r="L34" s="149">
        <f t="shared" si="10"/>
        <v>9.2711348895159205</v>
      </c>
      <c r="M34" s="149">
        <f t="shared" si="10"/>
        <v>5.8779862329599268</v>
      </c>
      <c r="N34" s="149">
        <f t="shared" si="10"/>
        <v>19.289668559925218</v>
      </c>
      <c r="O34" s="150">
        <f t="shared" si="10"/>
        <v>7.2946561557743337</v>
      </c>
      <c r="P34" s="151">
        <f t="shared" si="10"/>
        <v>6.3985113083309528</v>
      </c>
      <c r="Q34" s="147"/>
    </row>
    <row r="35" spans="1:17" s="37" customFormat="1" ht="15" customHeight="1" thickBot="1">
      <c r="A35" s="3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7" s="37" customFormat="1" ht="30" customHeight="1" thickBot="1">
      <c r="A36" s="152" t="s">
        <v>81</v>
      </c>
      <c r="B36" s="153">
        <f>IF(OR(B15=" --- ",B23=" --- ")," --- ",B15-B23)</f>
        <v>-723</v>
      </c>
      <c r="C36" s="39">
        <f t="shared" ref="C36:P36" si="11">IF(OR(C15=" --- ",C23=" --- ")," --- ",C15-C23)</f>
        <v>-980</v>
      </c>
      <c r="D36" s="39">
        <f t="shared" si="11"/>
        <v>-249</v>
      </c>
      <c r="E36" s="39">
        <f t="shared" si="11"/>
        <v>-386</v>
      </c>
      <c r="F36" s="39" t="str">
        <f t="shared" si="11"/>
        <v xml:space="preserve"> --- </v>
      </c>
      <c r="G36" s="39">
        <f t="shared" si="11"/>
        <v>-409</v>
      </c>
      <c r="H36" s="39" t="str">
        <f t="shared" si="11"/>
        <v xml:space="preserve"> --- </v>
      </c>
      <c r="I36" s="39">
        <f t="shared" si="11"/>
        <v>-627</v>
      </c>
      <c r="J36" s="39">
        <f t="shared" si="11"/>
        <v>-546</v>
      </c>
      <c r="K36" s="39">
        <f t="shared" si="11"/>
        <v>-226</v>
      </c>
      <c r="L36" s="39">
        <f t="shared" si="11"/>
        <v>-2</v>
      </c>
      <c r="M36" s="39">
        <f t="shared" si="11"/>
        <v>-617</v>
      </c>
      <c r="N36" s="39">
        <f t="shared" si="11"/>
        <v>32857</v>
      </c>
      <c r="O36" s="154">
        <f t="shared" si="11"/>
        <v>-498</v>
      </c>
      <c r="P36" s="155">
        <f t="shared" si="11"/>
        <v>1852</v>
      </c>
    </row>
    <row r="37" spans="1:17" s="37" customFormat="1" ht="30" customHeight="1" thickBot="1">
      <c r="A37" s="152" t="s">
        <v>49</v>
      </c>
      <c r="B37" s="156">
        <f>IF(OR(B23=" --- ",B31=" --- ")," --- ",B23-B31)</f>
        <v>2841</v>
      </c>
      <c r="C37" s="157">
        <f t="shared" ref="C37:P37" si="12">IF(OR(C23=" --- ",C31=" --- ")," --- ",C23-C31)</f>
        <v>1392</v>
      </c>
      <c r="D37" s="157">
        <f t="shared" si="12"/>
        <v>1386</v>
      </c>
      <c r="E37" s="157">
        <f t="shared" si="12"/>
        <v>1417</v>
      </c>
      <c r="F37" s="157" t="str">
        <f t="shared" si="12"/>
        <v xml:space="preserve"> --- </v>
      </c>
      <c r="G37" s="157">
        <f t="shared" si="12"/>
        <v>1945</v>
      </c>
      <c r="H37" s="157" t="str">
        <f t="shared" si="12"/>
        <v xml:space="preserve"> --- </v>
      </c>
      <c r="I37" s="157">
        <f t="shared" si="12"/>
        <v>1167</v>
      </c>
      <c r="J37" s="157">
        <f t="shared" si="12"/>
        <v>1713</v>
      </c>
      <c r="K37" s="157">
        <f t="shared" si="12"/>
        <v>1331</v>
      </c>
      <c r="L37" s="157">
        <f t="shared" si="12"/>
        <v>2530</v>
      </c>
      <c r="M37" s="157">
        <f t="shared" si="12"/>
        <v>1742</v>
      </c>
      <c r="N37" s="157">
        <f t="shared" si="12"/>
        <v>5366</v>
      </c>
      <c r="O37" s="158">
        <f t="shared" si="12"/>
        <v>2008</v>
      </c>
      <c r="P37" s="159">
        <f t="shared" si="12"/>
        <v>1788</v>
      </c>
    </row>
    <row r="38" spans="1:17" s="41" customFormat="1" ht="17.25" customHeight="1">
      <c r="A38" s="37" t="s">
        <v>82</v>
      </c>
      <c r="C38" s="40"/>
      <c r="F38" s="160"/>
      <c r="I38" s="35"/>
      <c r="Q38" s="161">
        <v>153</v>
      </c>
    </row>
    <row r="39" spans="1:17" s="41" customFormat="1" ht="21" customHeight="1">
      <c r="C39" s="40"/>
      <c r="P39" s="16" t="s">
        <v>33</v>
      </c>
    </row>
    <row r="41" spans="1:17" ht="15">
      <c r="C41" s="40"/>
      <c r="D41" s="41"/>
    </row>
    <row r="42" spans="1:17" ht="15.75" thickBot="1">
      <c r="C42" s="40"/>
      <c r="D42" s="41"/>
    </row>
    <row r="43" spans="1:17" ht="16.5" thickBot="1">
      <c r="B43" s="42"/>
      <c r="C43" s="40"/>
      <c r="D43" s="41"/>
    </row>
    <row r="44" spans="1:17" ht="15">
      <c r="C44" s="40"/>
      <c r="D44" s="41"/>
    </row>
    <row r="45" spans="1:17" ht="15">
      <c r="C45" s="40"/>
      <c r="D45" s="41"/>
    </row>
    <row r="46" spans="1:17" ht="15">
      <c r="C46" s="41"/>
      <c r="D46" s="41"/>
    </row>
    <row r="94" spans="1:16" ht="13.5" thickBot="1">
      <c r="P94" s="16" t="s">
        <v>97</v>
      </c>
    </row>
    <row r="95" spans="1:16" ht="16.5" thickBot="1">
      <c r="A95" s="178" t="s">
        <v>84</v>
      </c>
      <c r="B95" s="180" t="s">
        <v>1</v>
      </c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51"/>
    </row>
    <row r="96" spans="1:16" ht="114" customHeight="1" thickBot="1">
      <c r="A96" s="179"/>
      <c r="B96" s="17" t="s">
        <v>2</v>
      </c>
      <c r="C96" s="18" t="s">
        <v>3</v>
      </c>
      <c r="D96" s="18" t="s">
        <v>4</v>
      </c>
      <c r="E96" s="18" t="s">
        <v>5</v>
      </c>
      <c r="F96" s="18" t="s">
        <v>6</v>
      </c>
      <c r="G96" s="18" t="s">
        <v>7</v>
      </c>
      <c r="H96" s="18" t="s">
        <v>8</v>
      </c>
      <c r="I96" s="18" t="s">
        <v>9</v>
      </c>
      <c r="J96" s="18" t="s">
        <v>10</v>
      </c>
      <c r="K96" s="18" t="s">
        <v>11</v>
      </c>
      <c r="L96" s="18" t="s">
        <v>12</v>
      </c>
      <c r="M96" s="18" t="s">
        <v>13</v>
      </c>
      <c r="N96" s="18" t="s">
        <v>15</v>
      </c>
      <c r="O96" s="49" t="s">
        <v>14</v>
      </c>
      <c r="P96" s="52" t="s">
        <v>34</v>
      </c>
    </row>
    <row r="97" spans="1:16" ht="30" customHeight="1" thickBot="1">
      <c r="A97" s="143" t="s">
        <v>85</v>
      </c>
      <c r="B97" s="144">
        <f>IF(OR(B13=" --- ",B21=" --- ")," --- ",B13/B21*100-100)</f>
        <v>0</v>
      </c>
      <c r="C97" s="36">
        <f t="shared" ref="C97:P97" si="13">IF(OR(C13=" --- ",C21=" --- ")," --- ",C13/C21*100-100)</f>
        <v>-2.6241028708133882</v>
      </c>
      <c r="D97" s="36">
        <f t="shared" si="13"/>
        <v>0</v>
      </c>
      <c r="E97" s="36">
        <f t="shared" si="13"/>
        <v>-0.39275583678812609</v>
      </c>
      <c r="F97" s="36" t="str">
        <f t="shared" si="13"/>
        <v xml:space="preserve"> --- </v>
      </c>
      <c r="G97" s="36">
        <f t="shared" si="13"/>
        <v>0.34904013961605074</v>
      </c>
      <c r="H97" s="36" t="str">
        <f t="shared" si="13"/>
        <v xml:space="preserve"> --- </v>
      </c>
      <c r="I97" s="36">
        <f t="shared" si="13"/>
        <v>-2.501296008294446</v>
      </c>
      <c r="J97" s="36">
        <f t="shared" si="13"/>
        <v>-1.2190828272159138</v>
      </c>
      <c r="K97" s="36">
        <f t="shared" si="13"/>
        <v>-0.49244353880115455</v>
      </c>
      <c r="L97" s="36">
        <f t="shared" si="13"/>
        <v>-0.74033452152454515</v>
      </c>
      <c r="M97" s="36">
        <f t="shared" si="13"/>
        <v>-3.5081807630386663</v>
      </c>
      <c r="N97" s="36">
        <f t="shared" si="13"/>
        <v>116.90116380059058</v>
      </c>
      <c r="O97" s="145">
        <f t="shared" si="13"/>
        <v>-0.16178611875101012</v>
      </c>
      <c r="P97" s="146">
        <f t="shared" si="13"/>
        <v>8.5139442231075577</v>
      </c>
    </row>
    <row r="98" spans="1:16" ht="30" customHeight="1" thickBot="1">
      <c r="A98" s="143" t="s">
        <v>86</v>
      </c>
      <c r="B98" s="148">
        <f>IF(OR(B21=" --- ",B29=" --- ")," --- ",B21/B29*100-100)</f>
        <v>6.7390657542398174</v>
      </c>
      <c r="C98" s="149">
        <f t="shared" ref="C98:P98" si="14">IF(OR(C21=" --- ",C29=" --- ")," --- ",C21/C29*100-100)</f>
        <v>4.3817550431152199</v>
      </c>
      <c r="D98" s="149">
        <f t="shared" si="14"/>
        <v>4.1459158047077835</v>
      </c>
      <c r="E98" s="149">
        <f t="shared" si="14"/>
        <v>2.8577840951597295</v>
      </c>
      <c r="F98" s="149" t="str">
        <f t="shared" si="14"/>
        <v xml:space="preserve"> --- </v>
      </c>
      <c r="G98" s="149">
        <f t="shared" si="14"/>
        <v>3.8336085048121333</v>
      </c>
      <c r="H98" s="149" t="str">
        <f t="shared" si="14"/>
        <v xml:space="preserve"> --- </v>
      </c>
      <c r="I98" s="149">
        <f t="shared" si="14"/>
        <v>3.821313240043068</v>
      </c>
      <c r="J98" s="149">
        <f t="shared" si="14"/>
        <v>3.422849340009094</v>
      </c>
      <c r="K98" s="149">
        <f t="shared" si="14"/>
        <v>4.9966570091375218</v>
      </c>
      <c r="L98" s="149">
        <f t="shared" si="14"/>
        <v>9.3084992506957889</v>
      </c>
      <c r="M98" s="149">
        <f t="shared" si="14"/>
        <v>5.2654396405628034</v>
      </c>
      <c r="N98" s="149">
        <f t="shared" si="14"/>
        <v>22.167048637636881</v>
      </c>
      <c r="O98" s="150">
        <f t="shared" si="14"/>
        <v>5.0118926265715373</v>
      </c>
      <c r="P98" s="151">
        <f t="shared" si="14"/>
        <v>4.7229639519359239</v>
      </c>
    </row>
    <row r="99" spans="1:16" ht="15" customHeight="1" thickBot="1">
      <c r="A99" s="16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163"/>
    </row>
    <row r="100" spans="1:16" ht="30" customHeight="1" thickBot="1">
      <c r="A100" s="152" t="s">
        <v>87</v>
      </c>
      <c r="B100" s="153">
        <f>IF(OR(B13=" --- ",B21=" --- ")," --- ",B13-B21)</f>
        <v>0</v>
      </c>
      <c r="C100" s="39">
        <f t="shared" ref="C100:P100" si="15">IF(OR(C13=" --- ",C21=" --- ")," --- ",C13-C21)</f>
        <v>-702</v>
      </c>
      <c r="D100" s="39">
        <f t="shared" si="15"/>
        <v>0</v>
      </c>
      <c r="E100" s="39">
        <f t="shared" si="15"/>
        <v>-108</v>
      </c>
      <c r="F100" s="39" t="str">
        <f t="shared" si="15"/>
        <v xml:space="preserve"> --- </v>
      </c>
      <c r="G100" s="39">
        <f t="shared" si="15"/>
        <v>90</v>
      </c>
      <c r="H100" s="39" t="str">
        <f t="shared" si="15"/>
        <v xml:space="preserve"> --- </v>
      </c>
      <c r="I100" s="39">
        <f t="shared" si="15"/>
        <v>-579</v>
      </c>
      <c r="J100" s="39">
        <f t="shared" si="15"/>
        <v>-277</v>
      </c>
      <c r="K100" s="39">
        <f t="shared" si="15"/>
        <v>-116</v>
      </c>
      <c r="L100" s="39">
        <f t="shared" si="15"/>
        <v>-189</v>
      </c>
      <c r="M100" s="39">
        <f t="shared" si="15"/>
        <v>-937</v>
      </c>
      <c r="N100" s="39">
        <f t="shared" si="15"/>
        <v>33650</v>
      </c>
      <c r="O100" s="154">
        <f t="shared" si="15"/>
        <v>-40</v>
      </c>
      <c r="P100" s="155">
        <f t="shared" si="15"/>
        <v>2137</v>
      </c>
    </row>
    <row r="101" spans="1:16" ht="30" customHeight="1" thickBot="1">
      <c r="A101" s="152" t="s">
        <v>88</v>
      </c>
      <c r="B101" s="156">
        <f>IF(OR(B21=" --- ",B29=" --- ")," --- ",B21-B29)</f>
        <v>1359</v>
      </c>
      <c r="C101" s="157">
        <f t="shared" ref="C101:P101" si="16">IF(OR(C21=" --- ",C29=" --- ")," --- ",C21-C29)</f>
        <v>1123</v>
      </c>
      <c r="D101" s="157">
        <f t="shared" si="16"/>
        <v>974</v>
      </c>
      <c r="E101" s="157">
        <f t="shared" si="16"/>
        <v>764</v>
      </c>
      <c r="F101" s="157" t="str">
        <f t="shared" si="16"/>
        <v xml:space="preserve"> --- </v>
      </c>
      <c r="G101" s="157">
        <f t="shared" si="16"/>
        <v>952</v>
      </c>
      <c r="H101" s="157" t="str">
        <f t="shared" si="16"/>
        <v xml:space="preserve"> --- </v>
      </c>
      <c r="I101" s="157">
        <f t="shared" si="16"/>
        <v>852</v>
      </c>
      <c r="J101" s="157">
        <f t="shared" si="16"/>
        <v>752</v>
      </c>
      <c r="K101" s="157">
        <f t="shared" si="16"/>
        <v>1121</v>
      </c>
      <c r="L101" s="157">
        <f t="shared" si="16"/>
        <v>2174</v>
      </c>
      <c r="M101" s="157">
        <f t="shared" si="16"/>
        <v>1336</v>
      </c>
      <c r="N101" s="157">
        <f t="shared" si="16"/>
        <v>5223</v>
      </c>
      <c r="O101" s="158">
        <f t="shared" si="16"/>
        <v>1180</v>
      </c>
      <c r="P101" s="159">
        <f t="shared" si="16"/>
        <v>1132</v>
      </c>
    </row>
    <row r="103" spans="1:16">
      <c r="P103" s="16" t="s">
        <v>98</v>
      </c>
    </row>
    <row r="147" spans="1:16" ht="13.5" thickBot="1">
      <c r="P147" s="16" t="s">
        <v>99</v>
      </c>
    </row>
    <row r="148" spans="1:16" ht="16.5" thickBot="1">
      <c r="A148" s="178" t="s">
        <v>91</v>
      </c>
      <c r="B148" s="180" t="s">
        <v>1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51"/>
    </row>
    <row r="149" spans="1:16" ht="114" customHeight="1" thickBot="1">
      <c r="A149" s="179"/>
      <c r="B149" s="17" t="s">
        <v>2</v>
      </c>
      <c r="C149" s="18" t="s">
        <v>3</v>
      </c>
      <c r="D149" s="18" t="s">
        <v>4</v>
      </c>
      <c r="E149" s="18" t="s">
        <v>5</v>
      </c>
      <c r="F149" s="18" t="s">
        <v>6</v>
      </c>
      <c r="G149" s="18" t="s">
        <v>7</v>
      </c>
      <c r="H149" s="18" t="s">
        <v>8</v>
      </c>
      <c r="I149" s="18" t="s">
        <v>9</v>
      </c>
      <c r="J149" s="18" t="s">
        <v>10</v>
      </c>
      <c r="K149" s="18" t="s">
        <v>11</v>
      </c>
      <c r="L149" s="18" t="s">
        <v>12</v>
      </c>
      <c r="M149" s="18" t="s">
        <v>13</v>
      </c>
      <c r="N149" s="18" t="s">
        <v>15</v>
      </c>
      <c r="O149" s="49" t="s">
        <v>14</v>
      </c>
      <c r="P149" s="52" t="s">
        <v>34</v>
      </c>
    </row>
    <row r="150" spans="1:16" ht="30" customHeight="1" thickBot="1">
      <c r="A150" s="143" t="s">
        <v>92</v>
      </c>
      <c r="B150" s="144">
        <f>IF(OR(B14=" --- ",B22=" --- ")," --- ",B14/B22*100-100)</f>
        <v>-10.613623018203171</v>
      </c>
      <c r="C150" s="36">
        <f t="shared" ref="C150:P150" si="17">IF(OR(C14=" --- ",C22=" --- ")," --- ",C14/C22*100-100)</f>
        <v>-6.0685439860292547</v>
      </c>
      <c r="D150" s="36">
        <f t="shared" si="17"/>
        <v>-5.9927797833935017</v>
      </c>
      <c r="E150" s="36">
        <f t="shared" si="17"/>
        <v>-9.9928109273903658</v>
      </c>
      <c r="F150" s="36" t="str">
        <f t="shared" si="17"/>
        <v xml:space="preserve"> --- </v>
      </c>
      <c r="G150" s="36">
        <f t="shared" si="17"/>
        <v>-9.2424523059825816</v>
      </c>
      <c r="H150" s="36" t="str">
        <f t="shared" si="17"/>
        <v xml:space="preserve"> --- </v>
      </c>
      <c r="I150" s="36">
        <f t="shared" si="17"/>
        <v>-1.3628620102214626</v>
      </c>
      <c r="J150" s="36">
        <f t="shared" si="17"/>
        <v>-5.1267390890032374</v>
      </c>
      <c r="K150" s="36">
        <f t="shared" si="17"/>
        <v>-2.2394136807817517</v>
      </c>
      <c r="L150" s="36">
        <f t="shared" si="17"/>
        <v>4.3589743589743648</v>
      </c>
      <c r="M150" s="36">
        <f t="shared" si="17"/>
        <v>6.8537159991432901</v>
      </c>
      <c r="N150" s="36">
        <f t="shared" si="17"/>
        <v>-18.026824278245059</v>
      </c>
      <c r="O150" s="145">
        <f t="shared" si="17"/>
        <v>-9.5198503429640482</v>
      </c>
      <c r="P150" s="146">
        <f t="shared" si="17"/>
        <v>-6.1528497409326377</v>
      </c>
    </row>
    <row r="151" spans="1:16" ht="30" customHeight="1" thickBot="1">
      <c r="A151" s="143" t="s">
        <v>93</v>
      </c>
      <c r="B151" s="148">
        <f>IF(OR(B22=" --- ",B30=" --- ")," --- ",B22/B30*100-100)</f>
        <v>27.804878048780495</v>
      </c>
      <c r="C151" s="149">
        <f t="shared" ref="C151:P151" si="18">IF(OR(C22=" --- ",C30=" --- ")," --- ",C22/C30*100-100)</f>
        <v>6.2384044526901761</v>
      </c>
      <c r="D151" s="149">
        <f t="shared" si="18"/>
        <v>11.00721346513491</v>
      </c>
      <c r="E151" s="149">
        <f t="shared" si="18"/>
        <v>30.671676843588529</v>
      </c>
      <c r="F151" s="149" t="str">
        <f t="shared" si="18"/>
        <v xml:space="preserve"> --- </v>
      </c>
      <c r="G151" s="149">
        <f t="shared" si="18"/>
        <v>22.537448933272813</v>
      </c>
      <c r="H151" s="149" t="str">
        <f t="shared" si="18"/>
        <v xml:space="preserve"> --- </v>
      </c>
      <c r="I151" s="149">
        <f t="shared" si="18"/>
        <v>9.822263797942</v>
      </c>
      <c r="J151" s="149">
        <f t="shared" si="18"/>
        <v>22.421838544097056</v>
      </c>
      <c r="K151" s="149">
        <f t="shared" si="18"/>
        <v>4.4661846022968916</v>
      </c>
      <c r="L151" s="149">
        <f t="shared" si="18"/>
        <v>9.0493136756481789</v>
      </c>
      <c r="M151" s="149">
        <f t="shared" si="18"/>
        <v>9.5238095238095326</v>
      </c>
      <c r="N151" s="149">
        <f t="shared" si="18"/>
        <v>3.3599624060150433</v>
      </c>
      <c r="O151" s="150">
        <f t="shared" si="18"/>
        <v>20.788350489580722</v>
      </c>
      <c r="P151" s="151">
        <f t="shared" si="18"/>
        <v>16.498993963782695</v>
      </c>
    </row>
    <row r="152" spans="1:16" ht="15" customHeight="1" thickBot="1">
      <c r="A152" s="16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63"/>
    </row>
    <row r="153" spans="1:16" ht="30" customHeight="1" thickBot="1">
      <c r="A153" s="152" t="s">
        <v>94</v>
      </c>
      <c r="B153" s="153">
        <f>IF(OR(B14=" --- ",B22=" --- ")," --- ",B14-B22)</f>
        <v>-723</v>
      </c>
      <c r="C153" s="39">
        <f t="shared" ref="C153:P153" si="19">IF(OR(C14=" --- ",C22=" --- ")," --- ",C14-C22)</f>
        <v>-278</v>
      </c>
      <c r="D153" s="39">
        <f t="shared" si="19"/>
        <v>-249</v>
      </c>
      <c r="E153" s="39">
        <f t="shared" si="19"/>
        <v>-278</v>
      </c>
      <c r="F153" s="39" t="str">
        <f t="shared" si="19"/>
        <v xml:space="preserve"> --- </v>
      </c>
      <c r="G153" s="39">
        <f t="shared" si="19"/>
        <v>-499</v>
      </c>
      <c r="H153" s="39" t="str">
        <f t="shared" si="19"/>
        <v xml:space="preserve"> --- </v>
      </c>
      <c r="I153" s="39">
        <f t="shared" si="19"/>
        <v>-48</v>
      </c>
      <c r="J153" s="39">
        <f t="shared" si="19"/>
        <v>-269</v>
      </c>
      <c r="K153" s="39">
        <f t="shared" si="19"/>
        <v>-110</v>
      </c>
      <c r="L153" s="39">
        <f t="shared" si="19"/>
        <v>187</v>
      </c>
      <c r="M153" s="39">
        <f t="shared" si="19"/>
        <v>320</v>
      </c>
      <c r="N153" s="39">
        <f t="shared" si="19"/>
        <v>-793</v>
      </c>
      <c r="O153" s="154">
        <f t="shared" si="19"/>
        <v>-458</v>
      </c>
      <c r="P153" s="155">
        <f t="shared" si="19"/>
        <v>-285</v>
      </c>
    </row>
    <row r="154" spans="1:16" ht="30" customHeight="1" thickBot="1">
      <c r="A154" s="152" t="s">
        <v>95</v>
      </c>
      <c r="B154" s="156">
        <f>IF(OR(B22=" --- ",B30=" --- ")," --- ",B22-B30)</f>
        <v>1482</v>
      </c>
      <c r="C154" s="157">
        <f t="shared" ref="C154:P154" si="20">IF(OR(C22=" --- ",C30=" --- ")," --- ",C22-C30)</f>
        <v>269</v>
      </c>
      <c r="D154" s="157">
        <f t="shared" si="20"/>
        <v>412</v>
      </c>
      <c r="E154" s="157">
        <f t="shared" si="20"/>
        <v>653</v>
      </c>
      <c r="F154" s="157" t="str">
        <f t="shared" si="20"/>
        <v xml:space="preserve"> --- </v>
      </c>
      <c r="G154" s="157">
        <f t="shared" si="20"/>
        <v>993</v>
      </c>
      <c r="H154" s="157" t="str">
        <f t="shared" si="20"/>
        <v xml:space="preserve"> --- </v>
      </c>
      <c r="I154" s="157">
        <f t="shared" si="20"/>
        <v>315</v>
      </c>
      <c r="J154" s="157">
        <f t="shared" si="20"/>
        <v>961</v>
      </c>
      <c r="K154" s="157">
        <f t="shared" si="20"/>
        <v>210</v>
      </c>
      <c r="L154" s="157">
        <f t="shared" si="20"/>
        <v>356</v>
      </c>
      <c r="M154" s="157">
        <f t="shared" si="20"/>
        <v>406</v>
      </c>
      <c r="N154" s="157">
        <f t="shared" si="20"/>
        <v>143</v>
      </c>
      <c r="O154" s="158">
        <f t="shared" si="20"/>
        <v>828</v>
      </c>
      <c r="P154" s="159">
        <f t="shared" si="20"/>
        <v>656</v>
      </c>
    </row>
    <row r="156" spans="1:16">
      <c r="P156" s="16" t="s">
        <v>100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39" priority="9" stopIfTrue="1">
      <formula>B9&gt;B17</formula>
    </cfRule>
    <cfRule type="expression" dxfId="38" priority="10" stopIfTrue="1">
      <formula>B9&lt;B17</formula>
    </cfRule>
  </conditionalFormatting>
  <conditionalFormatting sqref="C9:E9">
    <cfRule type="expression" dxfId="37" priority="7" stopIfTrue="1">
      <formula>C9&gt;C17</formula>
    </cfRule>
    <cfRule type="expression" dxfId="36" priority="8" stopIfTrue="1">
      <formula>C9&lt;C17</formula>
    </cfRule>
  </conditionalFormatting>
  <conditionalFormatting sqref="B10">
    <cfRule type="expression" dxfId="35" priority="5" stopIfTrue="1">
      <formula>B10&gt;B18</formula>
    </cfRule>
    <cfRule type="expression" dxfId="34" priority="6" stopIfTrue="1">
      <formula>B10&lt;B18</formula>
    </cfRule>
  </conditionalFormatting>
  <conditionalFormatting sqref="C9:O9">
    <cfRule type="expression" dxfId="33" priority="3" stopIfTrue="1">
      <formula>C9&gt;C17</formula>
    </cfRule>
    <cfRule type="expression" dxfId="32" priority="4" stopIfTrue="1">
      <formula>C9&lt;C17</formula>
    </cfRule>
  </conditionalFormatting>
  <conditionalFormatting sqref="C10:O10">
    <cfRule type="expression" dxfId="31" priority="1" stopIfTrue="1">
      <formula>C10&gt;C18</formula>
    </cfRule>
    <cfRule type="expression" dxfId="3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R65" sqref="R65"/>
    </sheetView>
  </sheetViews>
  <sheetFormatPr defaultRowHeight="12.75"/>
  <cols>
    <col min="1" max="1" width="49.42578125" style="14" customWidth="1"/>
    <col min="2" max="16" width="10.7109375" style="14" customWidth="1"/>
    <col min="17" max="18" width="9.28515625" style="14" bestFit="1" customWidth="1"/>
    <col min="19" max="16384" width="9.140625" style="14"/>
  </cols>
  <sheetData>
    <row r="1" spans="1:33" ht="14.25">
      <c r="P1" s="48" t="s">
        <v>29</v>
      </c>
    </row>
    <row r="2" spans="1:33" s="79" customFormat="1" ht="29.25" customHeight="1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33" ht="19.5" customHeight="1">
      <c r="A3" s="15"/>
      <c r="P3" s="73"/>
    </row>
    <row r="4" spans="1:33" ht="29.25" customHeight="1">
      <c r="A4" s="3" t="s">
        <v>117</v>
      </c>
      <c r="B4" s="124"/>
      <c r="C4" s="124"/>
      <c r="D4" s="124"/>
      <c r="E4" s="124"/>
      <c r="F4" s="65"/>
      <c r="G4" s="124"/>
      <c r="H4" s="124"/>
      <c r="I4" s="124"/>
      <c r="J4" s="124"/>
      <c r="K4" s="124"/>
      <c r="L4" s="124"/>
      <c r="M4" s="124"/>
      <c r="N4" s="124"/>
      <c r="O4" s="43"/>
      <c r="P4" s="2" t="s">
        <v>35</v>
      </c>
    </row>
    <row r="5" spans="1:33" ht="23.25" customHeight="1" thickBot="1">
      <c r="P5" s="16" t="s">
        <v>40</v>
      </c>
    </row>
    <row r="6" spans="1:33" ht="16.5" customHeight="1" thickBot="1">
      <c r="A6" s="178" t="s">
        <v>75</v>
      </c>
      <c r="B6" s="180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51"/>
    </row>
    <row r="7" spans="1:33" s="15" customFormat="1" ht="114" customHeight="1" thickBot="1">
      <c r="A7" s="179"/>
      <c r="B7" s="17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8</v>
      </c>
      <c r="I7" s="18" t="s">
        <v>9</v>
      </c>
      <c r="J7" s="18" t="s">
        <v>10</v>
      </c>
      <c r="K7" s="18" t="s">
        <v>76</v>
      </c>
      <c r="L7" s="18" t="s">
        <v>12</v>
      </c>
      <c r="M7" s="18" t="s">
        <v>13</v>
      </c>
      <c r="N7" s="18" t="s">
        <v>15</v>
      </c>
      <c r="O7" s="49" t="s">
        <v>14</v>
      </c>
      <c r="P7" s="52" t="s">
        <v>34</v>
      </c>
      <c r="Q7" s="19"/>
      <c r="R7" s="19"/>
      <c r="S7" s="19"/>
      <c r="T7" s="20"/>
      <c r="U7" s="20"/>
      <c r="V7" s="20"/>
      <c r="W7" s="20"/>
    </row>
    <row r="8" spans="1:33" s="15" customFormat="1" ht="30" customHeight="1" thickBot="1">
      <c r="A8" s="21">
        <v>2011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0"/>
      <c r="Q8" s="19"/>
      <c r="R8" s="19"/>
      <c r="S8" s="19"/>
      <c r="T8" s="20"/>
      <c r="U8" s="20"/>
      <c r="V8" s="20"/>
      <c r="W8" s="20"/>
    </row>
    <row r="9" spans="1:33" s="41" customFormat="1" ht="30" customHeight="1">
      <c r="A9" s="23" t="s">
        <v>16</v>
      </c>
      <c r="B9" s="69">
        <v>12.32</v>
      </c>
      <c r="C9" s="30">
        <v>12.428571428571427</v>
      </c>
      <c r="D9" s="30">
        <v>0</v>
      </c>
      <c r="E9" s="30">
        <v>12.48</v>
      </c>
      <c r="F9" s="30">
        <v>0</v>
      </c>
      <c r="G9" s="30">
        <v>11.97</v>
      </c>
      <c r="H9" s="30">
        <v>13.822774480890763</v>
      </c>
      <c r="I9" s="30">
        <v>12.96</v>
      </c>
      <c r="J9" s="30">
        <v>11.39</v>
      </c>
      <c r="K9" s="30">
        <v>11.738</v>
      </c>
      <c r="L9" s="30">
        <v>11.285584469227592</v>
      </c>
      <c r="M9" s="30">
        <v>12.05</v>
      </c>
      <c r="N9" s="30">
        <v>14.4</v>
      </c>
      <c r="O9" s="125">
        <v>13.14</v>
      </c>
      <c r="P9" s="53">
        <f t="shared" ref="P9:P12" si="0">SUM(B9:O9)/COUNTIF(B9:O9,"&gt;0")</f>
        <v>12.49874419822415</v>
      </c>
    </row>
    <row r="10" spans="1:33" s="25" customFormat="1" ht="30" customHeight="1">
      <c r="A10" s="24" t="s">
        <v>18</v>
      </c>
      <c r="B10" s="70">
        <v>35.5</v>
      </c>
      <c r="C10" s="32">
        <v>50.296200000000006</v>
      </c>
      <c r="D10" s="32">
        <v>0</v>
      </c>
      <c r="E10" s="32">
        <v>66</v>
      </c>
      <c r="F10" s="32">
        <v>0</v>
      </c>
      <c r="G10" s="32">
        <v>41.77</v>
      </c>
      <c r="H10" s="32">
        <v>46.992266999999998</v>
      </c>
      <c r="I10" s="32">
        <v>49.71</v>
      </c>
      <c r="J10" s="32">
        <v>52</v>
      </c>
      <c r="K10" s="32">
        <v>43.29</v>
      </c>
      <c r="L10" s="32">
        <v>49.59</v>
      </c>
      <c r="M10" s="32">
        <v>45</v>
      </c>
      <c r="N10" s="32">
        <v>50</v>
      </c>
      <c r="O10" s="126">
        <v>39.770000000000003</v>
      </c>
      <c r="P10" s="45">
        <f t="shared" si="0"/>
        <v>47.493205583333328</v>
      </c>
    </row>
    <row r="11" spans="1:33" s="41" customFormat="1" ht="30" customHeight="1">
      <c r="A11" s="26" t="s">
        <v>17</v>
      </c>
      <c r="B11" s="71">
        <v>25787</v>
      </c>
      <c r="C11" s="33">
        <v>25922.299333295039</v>
      </c>
      <c r="D11" s="33">
        <v>0</v>
      </c>
      <c r="E11" s="33">
        <v>25450</v>
      </c>
      <c r="F11" s="33">
        <v>0</v>
      </c>
      <c r="G11" s="33">
        <v>24150</v>
      </c>
      <c r="H11" s="33">
        <v>24910</v>
      </c>
      <c r="I11" s="33">
        <v>24375</v>
      </c>
      <c r="J11" s="33">
        <v>24559</v>
      </c>
      <c r="K11" s="33">
        <v>24723</v>
      </c>
      <c r="L11" s="33">
        <v>24949</v>
      </c>
      <c r="M11" s="33">
        <v>24784</v>
      </c>
      <c r="N11" s="33">
        <v>23413</v>
      </c>
      <c r="O11" s="127">
        <v>25959</v>
      </c>
      <c r="P11" s="46">
        <f t="shared" si="0"/>
        <v>24915.108277774587</v>
      </c>
    </row>
    <row r="12" spans="1:33" s="129" customFormat="1" ht="30" customHeight="1" thickBot="1">
      <c r="A12" s="27" t="s">
        <v>19</v>
      </c>
      <c r="B12" s="72">
        <v>15638</v>
      </c>
      <c r="C12" s="34">
        <v>14640.368301436642</v>
      </c>
      <c r="D12" s="34">
        <v>0</v>
      </c>
      <c r="E12" s="34">
        <v>13770</v>
      </c>
      <c r="F12" s="34">
        <v>0</v>
      </c>
      <c r="G12" s="34">
        <v>13096</v>
      </c>
      <c r="H12" s="34">
        <v>16160</v>
      </c>
      <c r="I12" s="34">
        <v>14391</v>
      </c>
      <c r="J12" s="34">
        <v>15350</v>
      </c>
      <c r="K12" s="34">
        <v>13929</v>
      </c>
      <c r="L12" s="34">
        <v>15446</v>
      </c>
      <c r="M12" s="34">
        <v>14966</v>
      </c>
      <c r="N12" s="34">
        <v>15026</v>
      </c>
      <c r="O12" s="128">
        <v>14428</v>
      </c>
      <c r="P12" s="47">
        <f t="shared" si="0"/>
        <v>14736.697358453055</v>
      </c>
    </row>
    <row r="13" spans="1:33" s="41" customFormat="1" ht="30" customHeight="1" thickBot="1">
      <c r="A13" s="28" t="s">
        <v>77</v>
      </c>
      <c r="B13" s="29">
        <f>IF(B9=0," --- ",ROUND(12*(1/B9*B11),))</f>
        <v>25117</v>
      </c>
      <c r="C13" s="29">
        <f t="shared" ref="C13:O14" si="1">IF(C9=0," --- ",ROUND(12*(1/C9*C11),))</f>
        <v>25028</v>
      </c>
      <c r="D13" s="29" t="str">
        <f t="shared" si="1"/>
        <v xml:space="preserve"> --- </v>
      </c>
      <c r="E13" s="29">
        <f t="shared" si="1"/>
        <v>24471</v>
      </c>
      <c r="F13" s="29" t="str">
        <f t="shared" si="1"/>
        <v xml:space="preserve"> --- </v>
      </c>
      <c r="G13" s="29">
        <f t="shared" si="1"/>
        <v>24211</v>
      </c>
      <c r="H13" s="29">
        <f t="shared" si="1"/>
        <v>21625</v>
      </c>
      <c r="I13" s="29">
        <f t="shared" si="1"/>
        <v>22569</v>
      </c>
      <c r="J13" s="29">
        <f t="shared" si="1"/>
        <v>25874</v>
      </c>
      <c r="K13" s="29">
        <f>IF(K9=0," --- ",ROUND(12*(1/K9*K11)+Q38,))</f>
        <v>25428</v>
      </c>
      <c r="L13" s="29">
        <f t="shared" si="1"/>
        <v>26528</v>
      </c>
      <c r="M13" s="29">
        <f t="shared" si="1"/>
        <v>24681</v>
      </c>
      <c r="N13" s="29">
        <f t="shared" si="1"/>
        <v>19511</v>
      </c>
      <c r="O13" s="130">
        <f t="shared" si="1"/>
        <v>23707</v>
      </c>
      <c r="P13" s="131">
        <f>ROUND(SUM(B13:O13)/COUNTIF(B13:O13,"&gt;0"),)</f>
        <v>24063</v>
      </c>
      <c r="Q13" s="35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35"/>
    </row>
    <row r="14" spans="1:33" s="41" customFormat="1" ht="30" customHeight="1" thickBot="1">
      <c r="A14" s="28" t="s">
        <v>78</v>
      </c>
      <c r="B14" s="68">
        <f>IF(B10=0," --- ",ROUND(12*(1/B10*B12),))</f>
        <v>5286</v>
      </c>
      <c r="C14" s="68">
        <f t="shared" si="1"/>
        <v>3493</v>
      </c>
      <c r="D14" s="68" t="str">
        <f t="shared" si="1"/>
        <v xml:space="preserve"> --- </v>
      </c>
      <c r="E14" s="68">
        <f t="shared" si="1"/>
        <v>2504</v>
      </c>
      <c r="F14" s="68" t="str">
        <f t="shared" si="1"/>
        <v xml:space="preserve"> --- </v>
      </c>
      <c r="G14" s="68">
        <f t="shared" si="1"/>
        <v>3762</v>
      </c>
      <c r="H14" s="68">
        <f t="shared" si="1"/>
        <v>4127</v>
      </c>
      <c r="I14" s="68">
        <f t="shared" si="1"/>
        <v>3474</v>
      </c>
      <c r="J14" s="68">
        <f t="shared" si="1"/>
        <v>3542</v>
      </c>
      <c r="K14" s="68">
        <f t="shared" si="1"/>
        <v>3861</v>
      </c>
      <c r="L14" s="68">
        <f t="shared" si="1"/>
        <v>3738</v>
      </c>
      <c r="M14" s="68">
        <f t="shared" si="1"/>
        <v>3991</v>
      </c>
      <c r="N14" s="68">
        <f t="shared" si="1"/>
        <v>3606</v>
      </c>
      <c r="O14" s="133">
        <f t="shared" si="1"/>
        <v>4353</v>
      </c>
      <c r="P14" s="131">
        <f>ROUND(SUM(B14:O14)/COUNTIF(B14:O14,"&gt;0"),)</f>
        <v>3811</v>
      </c>
      <c r="Q14" s="35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</row>
    <row r="15" spans="1:33" s="41" customFormat="1" ht="30" customHeight="1" thickBot="1">
      <c r="A15" s="28" t="s">
        <v>79</v>
      </c>
      <c r="B15" s="68">
        <f>IF(B9=0," --- ",B13+B14)</f>
        <v>30403</v>
      </c>
      <c r="C15" s="68">
        <f t="shared" ref="C15:P15" si="2">IF(C9=0," --- ",C13+C14)</f>
        <v>28521</v>
      </c>
      <c r="D15" s="68" t="str">
        <f t="shared" si="2"/>
        <v xml:space="preserve"> --- </v>
      </c>
      <c r="E15" s="68">
        <f t="shared" si="2"/>
        <v>26975</v>
      </c>
      <c r="F15" s="68" t="str">
        <f t="shared" si="2"/>
        <v xml:space="preserve"> --- </v>
      </c>
      <c r="G15" s="68">
        <f t="shared" si="2"/>
        <v>27973</v>
      </c>
      <c r="H15" s="68">
        <f t="shared" si="2"/>
        <v>25752</v>
      </c>
      <c r="I15" s="68">
        <f t="shared" si="2"/>
        <v>26043</v>
      </c>
      <c r="J15" s="68">
        <f t="shared" si="2"/>
        <v>29416</v>
      </c>
      <c r="K15" s="68">
        <f t="shared" si="2"/>
        <v>29289</v>
      </c>
      <c r="L15" s="68">
        <f t="shared" si="2"/>
        <v>30266</v>
      </c>
      <c r="M15" s="68">
        <f t="shared" si="2"/>
        <v>28672</v>
      </c>
      <c r="N15" s="68">
        <f t="shared" si="2"/>
        <v>23117</v>
      </c>
      <c r="O15" s="133">
        <f t="shared" si="2"/>
        <v>28060</v>
      </c>
      <c r="P15" s="131">
        <f t="shared" si="2"/>
        <v>27874</v>
      </c>
      <c r="Q15" s="35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3" s="15" customFormat="1" ht="30" customHeight="1" thickBot="1">
      <c r="A16" s="21">
        <v>2010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  <c r="Q16" s="19"/>
      <c r="R16" s="19"/>
      <c r="S16" s="19"/>
      <c r="T16" s="20"/>
      <c r="U16" s="20"/>
      <c r="V16" s="20"/>
      <c r="W16" s="20"/>
    </row>
    <row r="17" spans="1:23" s="41" customFormat="1" ht="30" customHeight="1">
      <c r="A17" s="23" t="s">
        <v>16</v>
      </c>
      <c r="B17" s="55">
        <v>12.32</v>
      </c>
      <c r="C17" s="30">
        <v>0</v>
      </c>
      <c r="D17" s="30">
        <v>0</v>
      </c>
      <c r="E17" s="30">
        <v>0</v>
      </c>
      <c r="F17" s="30">
        <v>0</v>
      </c>
      <c r="G17" s="30">
        <v>11.97</v>
      </c>
      <c r="H17" s="30">
        <v>0</v>
      </c>
      <c r="I17" s="30">
        <v>12.96</v>
      </c>
      <c r="J17" s="30">
        <v>11.39</v>
      </c>
      <c r="K17" s="30">
        <v>11.738</v>
      </c>
      <c r="L17" s="30">
        <v>11.783477901693512</v>
      </c>
      <c r="M17" s="30">
        <v>12.051011978521272</v>
      </c>
      <c r="N17" s="30">
        <v>13.26</v>
      </c>
      <c r="O17" s="125">
        <v>0</v>
      </c>
      <c r="P17" s="137">
        <f t="shared" ref="P17:P20" si="3">SUM(B17:O17)/COUNTIF(B17:O17,"&gt;0")</f>
        <v>12.184061235026849</v>
      </c>
      <c r="R17" s="138"/>
      <c r="S17" s="138"/>
    </row>
    <row r="18" spans="1:23" s="25" customFormat="1" ht="30" customHeight="1">
      <c r="A18" s="24" t="s">
        <v>18</v>
      </c>
      <c r="B18" s="56">
        <v>35.5</v>
      </c>
      <c r="C18" s="32">
        <v>0</v>
      </c>
      <c r="D18" s="32">
        <v>0</v>
      </c>
      <c r="E18" s="32">
        <v>0</v>
      </c>
      <c r="F18" s="32">
        <v>0</v>
      </c>
      <c r="G18" s="32">
        <v>41.77</v>
      </c>
      <c r="H18" s="32">
        <v>0</v>
      </c>
      <c r="I18" s="32">
        <v>49.71</v>
      </c>
      <c r="J18" s="32">
        <v>52</v>
      </c>
      <c r="K18" s="32">
        <v>43.29</v>
      </c>
      <c r="L18" s="32">
        <v>48.62</v>
      </c>
      <c r="M18" s="32">
        <v>45</v>
      </c>
      <c r="N18" s="32">
        <v>46</v>
      </c>
      <c r="O18" s="126">
        <v>0</v>
      </c>
      <c r="P18" s="139">
        <f t="shared" si="3"/>
        <v>45.236249999999998</v>
      </c>
      <c r="R18" s="138"/>
      <c r="S18" s="138"/>
    </row>
    <row r="19" spans="1:23" s="41" customFormat="1" ht="30" customHeight="1">
      <c r="A19" s="26" t="s">
        <v>17</v>
      </c>
      <c r="B19" s="57">
        <v>25787</v>
      </c>
      <c r="C19" s="33">
        <v>0</v>
      </c>
      <c r="D19" s="33">
        <v>0</v>
      </c>
      <c r="E19" s="33">
        <v>0</v>
      </c>
      <c r="F19" s="33">
        <v>0</v>
      </c>
      <c r="G19" s="33">
        <v>24066</v>
      </c>
      <c r="H19" s="33">
        <v>0</v>
      </c>
      <c r="I19" s="33">
        <v>25000</v>
      </c>
      <c r="J19" s="33">
        <v>24862</v>
      </c>
      <c r="K19" s="33">
        <v>25009</v>
      </c>
      <c r="L19" s="33">
        <v>25186</v>
      </c>
      <c r="M19" s="33">
        <v>25685</v>
      </c>
      <c r="N19" s="33">
        <v>23700</v>
      </c>
      <c r="O19" s="127">
        <v>0</v>
      </c>
      <c r="P19" s="140">
        <f t="shared" si="3"/>
        <v>24911.875</v>
      </c>
      <c r="R19" s="138"/>
      <c r="S19" s="138"/>
    </row>
    <row r="20" spans="1:23" s="129" customFormat="1" ht="30" customHeight="1" thickBot="1">
      <c r="A20" s="27" t="s">
        <v>19</v>
      </c>
      <c r="B20" s="58">
        <v>17493</v>
      </c>
      <c r="C20" s="34">
        <v>0</v>
      </c>
      <c r="D20" s="34">
        <v>0</v>
      </c>
      <c r="E20" s="34">
        <v>0</v>
      </c>
      <c r="F20" s="34">
        <v>0</v>
      </c>
      <c r="G20" s="34">
        <v>14429</v>
      </c>
      <c r="H20" s="34">
        <v>0</v>
      </c>
      <c r="I20" s="34">
        <v>14590</v>
      </c>
      <c r="J20" s="34">
        <v>16177</v>
      </c>
      <c r="K20" s="34">
        <v>14248</v>
      </c>
      <c r="L20" s="34">
        <v>14511</v>
      </c>
      <c r="M20" s="34">
        <v>14006</v>
      </c>
      <c r="N20" s="34">
        <v>13930</v>
      </c>
      <c r="O20" s="128">
        <v>0</v>
      </c>
      <c r="P20" s="141">
        <f t="shared" si="3"/>
        <v>14923</v>
      </c>
      <c r="R20" s="138"/>
      <c r="S20" s="138"/>
    </row>
    <row r="21" spans="1:23" s="129" customFormat="1" ht="30" customHeight="1" thickBot="1">
      <c r="A21" s="28" t="s">
        <v>77</v>
      </c>
      <c r="B21" s="29">
        <f>IF(B17=0," --- ",ROUND(12*(1/B17*B19),))</f>
        <v>25117</v>
      </c>
      <c r="C21" s="29" t="str">
        <f t="shared" ref="C21:O22" si="4">IF(C17=0," --- ",ROUND(12*(1/C17*C19),))</f>
        <v xml:space="preserve"> --- </v>
      </c>
      <c r="D21" s="29" t="str">
        <f t="shared" si="4"/>
        <v xml:space="preserve"> --- </v>
      </c>
      <c r="E21" s="29" t="str">
        <f t="shared" si="4"/>
        <v xml:space="preserve"> --- </v>
      </c>
      <c r="F21" s="29" t="str">
        <f t="shared" si="4"/>
        <v xml:space="preserve"> --- </v>
      </c>
      <c r="G21" s="29">
        <f t="shared" si="4"/>
        <v>24126</v>
      </c>
      <c r="H21" s="29" t="str">
        <f t="shared" si="4"/>
        <v xml:space="preserve"> --- </v>
      </c>
      <c r="I21" s="29">
        <f t="shared" si="4"/>
        <v>23148</v>
      </c>
      <c r="J21" s="29">
        <f t="shared" si="4"/>
        <v>26194</v>
      </c>
      <c r="K21" s="29">
        <f t="shared" si="4"/>
        <v>25567</v>
      </c>
      <c r="L21" s="29">
        <f t="shared" si="4"/>
        <v>25649</v>
      </c>
      <c r="M21" s="29">
        <f t="shared" si="4"/>
        <v>25576</v>
      </c>
      <c r="N21" s="29">
        <f t="shared" si="4"/>
        <v>21448</v>
      </c>
      <c r="O21" s="130" t="str">
        <f t="shared" si="4"/>
        <v xml:space="preserve"> --- </v>
      </c>
      <c r="P21" s="131">
        <f>ROUND(SUM(B21:O21)/COUNTIF(B21:O21,"&gt;0"),)</f>
        <v>24603</v>
      </c>
    </row>
    <row r="22" spans="1:23" s="129" customFormat="1" ht="30" customHeight="1" thickBot="1">
      <c r="A22" s="28" t="s">
        <v>78</v>
      </c>
      <c r="B22" s="68">
        <f>IF(B18=0," --- ",ROUND(12*(1/B18*B20),))</f>
        <v>5913</v>
      </c>
      <c r="C22" s="68" t="str">
        <f t="shared" si="4"/>
        <v xml:space="preserve"> --- </v>
      </c>
      <c r="D22" s="68" t="str">
        <f t="shared" si="4"/>
        <v xml:space="preserve"> --- </v>
      </c>
      <c r="E22" s="68" t="str">
        <f t="shared" si="4"/>
        <v xml:space="preserve"> --- </v>
      </c>
      <c r="F22" s="68" t="str">
        <f t="shared" si="4"/>
        <v xml:space="preserve"> --- </v>
      </c>
      <c r="G22" s="68">
        <f t="shared" si="4"/>
        <v>4145</v>
      </c>
      <c r="H22" s="68" t="str">
        <f t="shared" si="4"/>
        <v xml:space="preserve"> --- </v>
      </c>
      <c r="I22" s="68">
        <f t="shared" si="4"/>
        <v>3522</v>
      </c>
      <c r="J22" s="68">
        <f t="shared" si="4"/>
        <v>3733</v>
      </c>
      <c r="K22" s="68">
        <f t="shared" si="4"/>
        <v>3950</v>
      </c>
      <c r="L22" s="68">
        <f t="shared" si="4"/>
        <v>3581</v>
      </c>
      <c r="M22" s="68">
        <f t="shared" si="4"/>
        <v>3735</v>
      </c>
      <c r="N22" s="68">
        <f t="shared" si="4"/>
        <v>3634</v>
      </c>
      <c r="O22" s="133" t="str">
        <f t="shared" si="4"/>
        <v xml:space="preserve"> --- </v>
      </c>
      <c r="P22" s="131">
        <f>ROUND(SUM(B22:O22)/COUNTIF(B22:O22,"&gt;0"),)</f>
        <v>4027</v>
      </c>
    </row>
    <row r="23" spans="1:23" s="41" customFormat="1" ht="30" customHeight="1" thickBot="1">
      <c r="A23" s="28" t="s">
        <v>79</v>
      </c>
      <c r="B23" s="68">
        <f t="shared" ref="B23:P23" si="5">IF(B17=0," --- ",B21+B22)</f>
        <v>31030</v>
      </c>
      <c r="C23" s="68" t="str">
        <f t="shared" si="5"/>
        <v xml:space="preserve"> --- </v>
      </c>
      <c r="D23" s="68" t="str">
        <f t="shared" si="5"/>
        <v xml:space="preserve"> --- </v>
      </c>
      <c r="E23" s="68" t="str">
        <f t="shared" si="5"/>
        <v xml:space="preserve"> --- </v>
      </c>
      <c r="F23" s="68" t="str">
        <f t="shared" si="5"/>
        <v xml:space="preserve"> --- </v>
      </c>
      <c r="G23" s="68">
        <f t="shared" si="5"/>
        <v>28271</v>
      </c>
      <c r="H23" s="68" t="str">
        <f t="shared" si="5"/>
        <v xml:space="preserve"> --- </v>
      </c>
      <c r="I23" s="68">
        <f t="shared" si="5"/>
        <v>26670</v>
      </c>
      <c r="J23" s="68">
        <f t="shared" si="5"/>
        <v>29927</v>
      </c>
      <c r="K23" s="68">
        <f t="shared" si="5"/>
        <v>29517</v>
      </c>
      <c r="L23" s="68">
        <f t="shared" si="5"/>
        <v>29230</v>
      </c>
      <c r="M23" s="68">
        <f t="shared" si="5"/>
        <v>29311</v>
      </c>
      <c r="N23" s="68">
        <f t="shared" si="5"/>
        <v>25082</v>
      </c>
      <c r="O23" s="133" t="str">
        <f t="shared" si="5"/>
        <v xml:space="preserve"> --- </v>
      </c>
      <c r="P23" s="131">
        <f t="shared" si="5"/>
        <v>28630</v>
      </c>
    </row>
    <row r="24" spans="1:23" s="15" customFormat="1" ht="30" customHeight="1" thickBot="1">
      <c r="A24" s="21">
        <v>2009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4"/>
      <c r="Q24" s="19"/>
      <c r="R24" s="19"/>
      <c r="S24" s="19"/>
      <c r="T24" s="20"/>
      <c r="U24" s="20"/>
      <c r="V24" s="20"/>
      <c r="W24" s="20"/>
    </row>
    <row r="25" spans="1:23" s="41" customFormat="1" ht="30" customHeight="1">
      <c r="A25" s="23" t="s">
        <v>16</v>
      </c>
      <c r="B25" s="55">
        <v>0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125">
        <v>0</v>
      </c>
      <c r="P25" s="137" t="e">
        <f t="shared" ref="P25:P28" si="6">SUM(B25:O25)/COUNTIF(B25:O25,"&gt;0")</f>
        <v>#DIV/0!</v>
      </c>
      <c r="R25" s="138"/>
      <c r="S25" s="138"/>
    </row>
    <row r="26" spans="1:23" s="25" customFormat="1" ht="30" customHeight="1">
      <c r="A26" s="24" t="s">
        <v>18</v>
      </c>
      <c r="B26" s="56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126">
        <v>0</v>
      </c>
      <c r="P26" s="139" t="e">
        <f t="shared" si="6"/>
        <v>#DIV/0!</v>
      </c>
      <c r="R26" s="138"/>
      <c r="S26" s="138"/>
    </row>
    <row r="27" spans="1:23" s="41" customFormat="1" ht="30" customHeight="1">
      <c r="A27" s="26" t="s">
        <v>17</v>
      </c>
      <c r="B27" s="57">
        <v>0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27">
        <v>0</v>
      </c>
      <c r="P27" s="140" t="e">
        <f t="shared" si="6"/>
        <v>#DIV/0!</v>
      </c>
      <c r="R27" s="138"/>
      <c r="S27" s="138"/>
    </row>
    <row r="28" spans="1:23" s="129" customFormat="1" ht="30" customHeight="1" thickBot="1">
      <c r="A28" s="27" t="s">
        <v>19</v>
      </c>
      <c r="B28" s="58">
        <v>0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128">
        <v>0</v>
      </c>
      <c r="P28" s="141" t="e">
        <f t="shared" si="6"/>
        <v>#DIV/0!</v>
      </c>
      <c r="R28" s="138"/>
      <c r="S28" s="138"/>
    </row>
    <row r="29" spans="1:23" s="129" customFormat="1" ht="30" customHeight="1" thickBot="1">
      <c r="A29" s="28" t="s">
        <v>77</v>
      </c>
      <c r="B29" s="29" t="str">
        <f>IF(B25=0," --- ",ROUND(12*(1/B25*B27),))</f>
        <v xml:space="preserve"> --- </v>
      </c>
      <c r="C29" s="29" t="str">
        <f t="shared" ref="C29:O30" si="7">IF(C25=0," --- ",ROUND(12*(1/C25*C27),))</f>
        <v xml:space="preserve"> --- </v>
      </c>
      <c r="D29" s="29" t="str">
        <f t="shared" si="7"/>
        <v xml:space="preserve"> --- </v>
      </c>
      <c r="E29" s="29" t="str">
        <f t="shared" si="7"/>
        <v xml:space="preserve"> --- </v>
      </c>
      <c r="F29" s="29" t="str">
        <f t="shared" si="7"/>
        <v xml:space="preserve"> --- </v>
      </c>
      <c r="G29" s="29" t="str">
        <f t="shared" si="7"/>
        <v xml:space="preserve"> --- </v>
      </c>
      <c r="H29" s="29" t="str">
        <f t="shared" si="7"/>
        <v xml:space="preserve"> --- </v>
      </c>
      <c r="I29" s="29" t="str">
        <f t="shared" si="7"/>
        <v xml:space="preserve"> --- </v>
      </c>
      <c r="J29" s="29" t="str">
        <f t="shared" si="7"/>
        <v xml:space="preserve"> --- </v>
      </c>
      <c r="K29" s="29" t="str">
        <f t="shared" si="7"/>
        <v xml:space="preserve"> --- </v>
      </c>
      <c r="L29" s="29" t="str">
        <f t="shared" si="7"/>
        <v xml:space="preserve"> --- </v>
      </c>
      <c r="M29" s="29" t="str">
        <f t="shared" si="7"/>
        <v xml:space="preserve"> --- </v>
      </c>
      <c r="N29" s="29" t="str">
        <f t="shared" si="7"/>
        <v xml:space="preserve"> --- </v>
      </c>
      <c r="O29" s="130" t="str">
        <f t="shared" si="7"/>
        <v xml:space="preserve"> --- </v>
      </c>
      <c r="P29" s="131" t="e">
        <f>ROUND(SUM(B29:O29)/COUNTIF(B29:O29,"&gt;0"),)</f>
        <v>#DIV/0!</v>
      </c>
    </row>
    <row r="30" spans="1:23" s="129" customFormat="1" ht="30" customHeight="1" thickBot="1">
      <c r="A30" s="28" t="s">
        <v>78</v>
      </c>
      <c r="B30" s="68" t="str">
        <f>IF(B26=0," --- ",ROUND(12*(1/B26*B28),))</f>
        <v xml:space="preserve"> --- </v>
      </c>
      <c r="C30" s="68" t="str">
        <f t="shared" si="7"/>
        <v xml:space="preserve"> --- </v>
      </c>
      <c r="D30" s="68" t="str">
        <f t="shared" si="7"/>
        <v xml:space="preserve"> --- </v>
      </c>
      <c r="E30" s="68" t="str">
        <f t="shared" si="7"/>
        <v xml:space="preserve"> --- </v>
      </c>
      <c r="F30" s="68" t="str">
        <f t="shared" si="7"/>
        <v xml:space="preserve"> --- </v>
      </c>
      <c r="G30" s="68" t="str">
        <f t="shared" si="7"/>
        <v xml:space="preserve"> --- </v>
      </c>
      <c r="H30" s="68" t="str">
        <f t="shared" si="7"/>
        <v xml:space="preserve"> --- </v>
      </c>
      <c r="I30" s="68" t="str">
        <f t="shared" si="7"/>
        <v xml:space="preserve"> --- </v>
      </c>
      <c r="J30" s="68" t="str">
        <f t="shared" si="7"/>
        <v xml:space="preserve"> --- </v>
      </c>
      <c r="K30" s="68" t="str">
        <f t="shared" si="7"/>
        <v xml:space="preserve"> --- </v>
      </c>
      <c r="L30" s="68" t="str">
        <f t="shared" si="7"/>
        <v xml:space="preserve"> --- </v>
      </c>
      <c r="M30" s="68" t="str">
        <f t="shared" si="7"/>
        <v xml:space="preserve"> --- </v>
      </c>
      <c r="N30" s="68" t="str">
        <f t="shared" si="7"/>
        <v xml:space="preserve"> --- </v>
      </c>
      <c r="O30" s="133" t="str">
        <f t="shared" si="7"/>
        <v xml:space="preserve"> --- </v>
      </c>
      <c r="P30" s="131" t="e">
        <f>ROUND(SUM(B30:O30)/COUNTIF(B30:O30,"&gt;0"),)</f>
        <v>#DIV/0!</v>
      </c>
    </row>
    <row r="31" spans="1:23" s="41" customFormat="1" ht="30" customHeight="1" thickBot="1">
      <c r="A31" s="28" t="s">
        <v>79</v>
      </c>
      <c r="B31" s="68" t="str">
        <f t="shared" ref="B31:P31" si="8">IF(B25=0," --- ",B29+B30)</f>
        <v xml:space="preserve"> --- </v>
      </c>
      <c r="C31" s="68" t="str">
        <f t="shared" si="8"/>
        <v xml:space="preserve"> --- </v>
      </c>
      <c r="D31" s="68" t="str">
        <f t="shared" si="8"/>
        <v xml:space="preserve"> --- </v>
      </c>
      <c r="E31" s="68" t="str">
        <f t="shared" si="8"/>
        <v xml:space="preserve"> --- </v>
      </c>
      <c r="F31" s="68" t="str">
        <f t="shared" si="8"/>
        <v xml:space="preserve"> --- </v>
      </c>
      <c r="G31" s="68" t="str">
        <f t="shared" si="8"/>
        <v xml:space="preserve"> --- </v>
      </c>
      <c r="H31" s="68" t="str">
        <f t="shared" si="8"/>
        <v xml:space="preserve"> --- </v>
      </c>
      <c r="I31" s="68" t="str">
        <f t="shared" si="8"/>
        <v xml:space="preserve"> --- </v>
      </c>
      <c r="J31" s="68" t="str">
        <f t="shared" si="8"/>
        <v xml:space="preserve"> --- </v>
      </c>
      <c r="K31" s="68" t="str">
        <f t="shared" si="8"/>
        <v xml:space="preserve"> --- </v>
      </c>
      <c r="L31" s="68" t="str">
        <f t="shared" si="8"/>
        <v xml:space="preserve"> --- </v>
      </c>
      <c r="M31" s="68" t="str">
        <f t="shared" si="8"/>
        <v xml:space="preserve"> --- </v>
      </c>
      <c r="N31" s="68" t="str">
        <f t="shared" si="8"/>
        <v xml:space="preserve"> --- </v>
      </c>
      <c r="O31" s="133" t="str">
        <f t="shared" si="8"/>
        <v xml:space="preserve"> --- </v>
      </c>
      <c r="P31" s="131" t="e">
        <f t="shared" si="8"/>
        <v>#DIV/0!</v>
      </c>
    </row>
    <row r="32" spans="1:23" s="41" customFormat="1" ht="15" customHeight="1" thickBot="1">
      <c r="C32" s="35"/>
      <c r="D32" s="35"/>
      <c r="E32" s="35"/>
      <c r="F32" s="35"/>
      <c r="G32" s="142"/>
      <c r="H32" s="142"/>
    </row>
    <row r="33" spans="1:17" s="37" customFormat="1" ht="30" customHeight="1" thickBot="1">
      <c r="A33" s="143" t="s">
        <v>80</v>
      </c>
      <c r="B33" s="144">
        <f>IF(OR(B15=" --- ",B23=" --- ")," --- ",B15/B23*100-100)</f>
        <v>-2.0206252014179853</v>
      </c>
      <c r="C33" s="36" t="str">
        <f t="shared" ref="C33:P33" si="9">IF(OR(C15=" --- ",C23=" --- ")," --- ",C15/C23*100-100)</f>
        <v xml:space="preserve"> --- </v>
      </c>
      <c r="D33" s="36" t="str">
        <f t="shared" si="9"/>
        <v xml:space="preserve"> --- </v>
      </c>
      <c r="E33" s="36" t="str">
        <f t="shared" si="9"/>
        <v xml:space="preserve"> --- </v>
      </c>
      <c r="F33" s="36" t="str">
        <f t="shared" si="9"/>
        <v xml:space="preserve"> --- </v>
      </c>
      <c r="G33" s="36">
        <f t="shared" si="9"/>
        <v>-1.0540836900003541</v>
      </c>
      <c r="H33" s="36" t="str">
        <f t="shared" si="9"/>
        <v xml:space="preserve"> --- </v>
      </c>
      <c r="I33" s="36">
        <f t="shared" si="9"/>
        <v>-2.350956130483695</v>
      </c>
      <c r="J33" s="36">
        <f t="shared" si="9"/>
        <v>-1.7074882213385933</v>
      </c>
      <c r="K33" s="36">
        <f t="shared" si="9"/>
        <v>-0.77243622319342364</v>
      </c>
      <c r="L33" s="36">
        <f t="shared" si="9"/>
        <v>3.5443037974683449</v>
      </c>
      <c r="M33" s="36">
        <f t="shared" si="9"/>
        <v>-2.1800689161065776</v>
      </c>
      <c r="N33" s="36">
        <f t="shared" si="9"/>
        <v>-7.8343034845705972</v>
      </c>
      <c r="O33" s="145" t="str">
        <f t="shared" si="9"/>
        <v xml:space="preserve"> --- </v>
      </c>
      <c r="P33" s="146">
        <f t="shared" si="9"/>
        <v>-2.6405867970660069</v>
      </c>
      <c r="Q33" s="147"/>
    </row>
    <row r="34" spans="1:17" s="37" customFormat="1" ht="30" customHeight="1" thickBot="1">
      <c r="A34" s="143" t="s">
        <v>48</v>
      </c>
      <c r="B34" s="148" t="str">
        <f>IF(OR(B23=" --- ",B31=" --- ")," --- ",B23/B31*100-100)</f>
        <v xml:space="preserve"> --- </v>
      </c>
      <c r="C34" s="149" t="str">
        <f t="shared" ref="C34:P34" si="10">IF(OR(C23=" --- ",C31=" --- ")," --- ",C23/C31*100-100)</f>
        <v xml:space="preserve"> --- </v>
      </c>
      <c r="D34" s="149" t="str">
        <f t="shared" si="10"/>
        <v xml:space="preserve"> --- </v>
      </c>
      <c r="E34" s="149" t="str">
        <f t="shared" si="10"/>
        <v xml:space="preserve"> --- </v>
      </c>
      <c r="F34" s="149" t="str">
        <f t="shared" si="10"/>
        <v xml:space="preserve"> --- </v>
      </c>
      <c r="G34" s="149" t="str">
        <f t="shared" si="10"/>
        <v xml:space="preserve"> --- </v>
      </c>
      <c r="H34" s="149" t="str">
        <f t="shared" si="10"/>
        <v xml:space="preserve"> --- </v>
      </c>
      <c r="I34" s="149" t="str">
        <f t="shared" si="10"/>
        <v xml:space="preserve"> --- </v>
      </c>
      <c r="J34" s="149" t="str">
        <f t="shared" si="10"/>
        <v xml:space="preserve"> --- </v>
      </c>
      <c r="K34" s="149" t="str">
        <f t="shared" si="10"/>
        <v xml:space="preserve"> --- </v>
      </c>
      <c r="L34" s="149" t="str">
        <f t="shared" si="10"/>
        <v xml:space="preserve"> --- </v>
      </c>
      <c r="M34" s="149" t="str">
        <f t="shared" si="10"/>
        <v xml:space="preserve"> --- </v>
      </c>
      <c r="N34" s="149" t="str">
        <f t="shared" si="10"/>
        <v xml:space="preserve"> --- </v>
      </c>
      <c r="O34" s="150" t="str">
        <f t="shared" si="10"/>
        <v xml:space="preserve"> --- </v>
      </c>
      <c r="P34" s="151" t="e">
        <f t="shared" si="10"/>
        <v>#DIV/0!</v>
      </c>
      <c r="Q34" s="147"/>
    </row>
    <row r="35" spans="1:17" s="37" customFormat="1" ht="15" customHeight="1" thickBot="1">
      <c r="A35" s="3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7" s="37" customFormat="1" ht="30" customHeight="1" thickBot="1">
      <c r="A36" s="152" t="s">
        <v>81</v>
      </c>
      <c r="B36" s="153">
        <f>IF(OR(B15=" --- ",B23=" --- ")," --- ",B15-B23)</f>
        <v>-627</v>
      </c>
      <c r="C36" s="39" t="str">
        <f t="shared" ref="C36:P36" si="11">IF(OR(C15=" --- ",C23=" --- ")," --- ",C15-C23)</f>
        <v xml:space="preserve"> --- </v>
      </c>
      <c r="D36" s="39" t="str">
        <f t="shared" si="11"/>
        <v xml:space="preserve"> --- </v>
      </c>
      <c r="E36" s="39" t="str">
        <f t="shared" si="11"/>
        <v xml:space="preserve"> --- </v>
      </c>
      <c r="F36" s="39" t="str">
        <f t="shared" si="11"/>
        <v xml:space="preserve"> --- </v>
      </c>
      <c r="G36" s="39">
        <f t="shared" si="11"/>
        <v>-298</v>
      </c>
      <c r="H36" s="39" t="str">
        <f t="shared" si="11"/>
        <v xml:space="preserve"> --- </v>
      </c>
      <c r="I36" s="39">
        <f t="shared" si="11"/>
        <v>-627</v>
      </c>
      <c r="J36" s="39">
        <f t="shared" si="11"/>
        <v>-511</v>
      </c>
      <c r="K36" s="39">
        <f t="shared" si="11"/>
        <v>-228</v>
      </c>
      <c r="L36" s="39">
        <f t="shared" si="11"/>
        <v>1036</v>
      </c>
      <c r="M36" s="39">
        <f t="shared" si="11"/>
        <v>-639</v>
      </c>
      <c r="N36" s="39">
        <f t="shared" si="11"/>
        <v>-1965</v>
      </c>
      <c r="O36" s="154" t="str">
        <f t="shared" si="11"/>
        <v xml:space="preserve"> --- </v>
      </c>
      <c r="P36" s="155">
        <f t="shared" si="11"/>
        <v>-756</v>
      </c>
    </row>
    <row r="37" spans="1:17" s="37" customFormat="1" ht="30" customHeight="1" thickBot="1">
      <c r="A37" s="152" t="s">
        <v>49</v>
      </c>
      <c r="B37" s="156" t="str">
        <f>IF(OR(B23=" --- ",B31=" --- ")," --- ",B23-B31)</f>
        <v xml:space="preserve"> --- </v>
      </c>
      <c r="C37" s="157" t="str">
        <f t="shared" ref="C37:P37" si="12">IF(OR(C23=" --- ",C31=" --- ")," --- ",C23-C31)</f>
        <v xml:space="preserve"> --- </v>
      </c>
      <c r="D37" s="157" t="str">
        <f t="shared" si="12"/>
        <v xml:space="preserve"> --- </v>
      </c>
      <c r="E37" s="157" t="str">
        <f t="shared" si="12"/>
        <v xml:space="preserve"> --- </v>
      </c>
      <c r="F37" s="157" t="str">
        <f t="shared" si="12"/>
        <v xml:space="preserve"> --- </v>
      </c>
      <c r="G37" s="157" t="str">
        <f t="shared" si="12"/>
        <v xml:space="preserve"> --- </v>
      </c>
      <c r="H37" s="157" t="str">
        <f t="shared" si="12"/>
        <v xml:space="preserve"> --- </v>
      </c>
      <c r="I37" s="157" t="str">
        <f t="shared" si="12"/>
        <v xml:space="preserve"> --- </v>
      </c>
      <c r="J37" s="157" t="str">
        <f t="shared" si="12"/>
        <v xml:space="preserve"> --- </v>
      </c>
      <c r="K37" s="157" t="str">
        <f t="shared" si="12"/>
        <v xml:space="preserve"> --- </v>
      </c>
      <c r="L37" s="157" t="str">
        <f t="shared" si="12"/>
        <v xml:space="preserve"> --- </v>
      </c>
      <c r="M37" s="157" t="str">
        <f t="shared" si="12"/>
        <v xml:space="preserve"> --- </v>
      </c>
      <c r="N37" s="157" t="str">
        <f t="shared" si="12"/>
        <v xml:space="preserve"> --- </v>
      </c>
      <c r="O37" s="158" t="str">
        <f t="shared" si="12"/>
        <v xml:space="preserve"> --- </v>
      </c>
      <c r="P37" s="159" t="e">
        <f t="shared" si="12"/>
        <v>#DIV/0!</v>
      </c>
    </row>
    <row r="38" spans="1:17" s="41" customFormat="1" ht="17.25" customHeight="1">
      <c r="A38" s="37" t="s">
        <v>82</v>
      </c>
      <c r="C38" s="40"/>
      <c r="F38" s="160"/>
      <c r="I38" s="35"/>
      <c r="Q38" s="161">
        <v>153</v>
      </c>
    </row>
    <row r="39" spans="1:17" s="41" customFormat="1" ht="21" customHeight="1">
      <c r="C39" s="40"/>
      <c r="P39" s="16" t="s">
        <v>43</v>
      </c>
    </row>
    <row r="41" spans="1:17" ht="15">
      <c r="C41" s="40"/>
      <c r="D41" s="41"/>
    </row>
    <row r="42" spans="1:17" ht="15.75" thickBot="1">
      <c r="C42" s="40"/>
      <c r="D42" s="41"/>
    </row>
    <row r="43" spans="1:17" ht="16.5" thickBot="1">
      <c r="B43" s="42"/>
      <c r="C43" s="40"/>
      <c r="D43" s="41"/>
    </row>
    <row r="44" spans="1:17" ht="15">
      <c r="C44" s="40"/>
      <c r="D44" s="41"/>
    </row>
    <row r="45" spans="1:17" ht="15">
      <c r="C45" s="40"/>
      <c r="D45" s="41"/>
    </row>
    <row r="46" spans="1:17" ht="15">
      <c r="C46" s="41"/>
      <c r="D46" s="41"/>
    </row>
    <row r="94" spans="1:16" ht="13.5" thickBot="1">
      <c r="P94" s="16" t="s">
        <v>101</v>
      </c>
    </row>
    <row r="95" spans="1:16" ht="16.5" thickBot="1">
      <c r="A95" s="178" t="s">
        <v>84</v>
      </c>
      <c r="B95" s="180" t="s">
        <v>1</v>
      </c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51"/>
    </row>
    <row r="96" spans="1:16" ht="114" customHeight="1" thickBot="1">
      <c r="A96" s="179"/>
      <c r="B96" s="17" t="s">
        <v>2</v>
      </c>
      <c r="C96" s="18" t="s">
        <v>3</v>
      </c>
      <c r="D96" s="18" t="s">
        <v>4</v>
      </c>
      <c r="E96" s="18" t="s">
        <v>5</v>
      </c>
      <c r="F96" s="18" t="s">
        <v>6</v>
      </c>
      <c r="G96" s="18" t="s">
        <v>7</v>
      </c>
      <c r="H96" s="18" t="s">
        <v>8</v>
      </c>
      <c r="I96" s="18" t="s">
        <v>9</v>
      </c>
      <c r="J96" s="18" t="s">
        <v>10</v>
      </c>
      <c r="K96" s="18" t="s">
        <v>11</v>
      </c>
      <c r="L96" s="18" t="s">
        <v>12</v>
      </c>
      <c r="M96" s="18" t="s">
        <v>13</v>
      </c>
      <c r="N96" s="18" t="s">
        <v>15</v>
      </c>
      <c r="O96" s="49" t="s">
        <v>14</v>
      </c>
      <c r="P96" s="52" t="s">
        <v>34</v>
      </c>
    </row>
    <row r="97" spans="1:16" ht="30" customHeight="1" thickBot="1">
      <c r="A97" s="143" t="s">
        <v>85</v>
      </c>
      <c r="B97" s="144">
        <f>IF(OR(B13=" --- ",B21=" --- ")," --- ",B13/B21*100-100)</f>
        <v>0</v>
      </c>
      <c r="C97" s="36" t="str">
        <f t="shared" ref="C97:P97" si="13">IF(OR(C13=" --- ",C21=" --- ")," --- ",C13/C21*100-100)</f>
        <v xml:space="preserve"> --- </v>
      </c>
      <c r="D97" s="36" t="str">
        <f t="shared" si="13"/>
        <v xml:space="preserve"> --- </v>
      </c>
      <c r="E97" s="36" t="str">
        <f t="shared" si="13"/>
        <v xml:space="preserve"> --- </v>
      </c>
      <c r="F97" s="36" t="str">
        <f t="shared" si="13"/>
        <v xml:space="preserve"> --- </v>
      </c>
      <c r="G97" s="36">
        <f t="shared" si="13"/>
        <v>0.35231700240403541</v>
      </c>
      <c r="H97" s="36" t="str">
        <f t="shared" si="13"/>
        <v xml:space="preserve"> --- </v>
      </c>
      <c r="I97" s="36">
        <f t="shared" si="13"/>
        <v>-2.501296008294446</v>
      </c>
      <c r="J97" s="36">
        <f t="shared" si="13"/>
        <v>-1.2216538138504944</v>
      </c>
      <c r="K97" s="36">
        <f t="shared" si="13"/>
        <v>-0.54366957406031702</v>
      </c>
      <c r="L97" s="36">
        <f t="shared" si="13"/>
        <v>3.4270341923661789</v>
      </c>
      <c r="M97" s="36">
        <f t="shared" si="13"/>
        <v>-3.499374413512669</v>
      </c>
      <c r="N97" s="36">
        <f t="shared" si="13"/>
        <v>-9.0311450951137715</v>
      </c>
      <c r="O97" s="145" t="str">
        <f t="shared" si="13"/>
        <v xml:space="preserve"> --- </v>
      </c>
      <c r="P97" s="146">
        <f t="shared" si="13"/>
        <v>-2.1948542860626787</v>
      </c>
    </row>
    <row r="98" spans="1:16" ht="30" customHeight="1" thickBot="1">
      <c r="A98" s="143" t="s">
        <v>86</v>
      </c>
      <c r="B98" s="148" t="str">
        <f>IF(OR(B21=" --- ",B29=" --- ")," --- ",B21/B29*100-100)</f>
        <v xml:space="preserve"> --- </v>
      </c>
      <c r="C98" s="149" t="str">
        <f t="shared" ref="C98:P98" si="14">IF(OR(C21=" --- ",C29=" --- ")," --- ",C21/C29*100-100)</f>
        <v xml:space="preserve"> --- </v>
      </c>
      <c r="D98" s="149" t="str">
        <f t="shared" si="14"/>
        <v xml:space="preserve"> --- </v>
      </c>
      <c r="E98" s="149" t="str">
        <f t="shared" si="14"/>
        <v xml:space="preserve"> --- </v>
      </c>
      <c r="F98" s="149" t="str">
        <f t="shared" si="14"/>
        <v xml:space="preserve"> --- </v>
      </c>
      <c r="G98" s="149" t="str">
        <f t="shared" si="14"/>
        <v xml:space="preserve"> --- </v>
      </c>
      <c r="H98" s="149" t="str">
        <f t="shared" si="14"/>
        <v xml:space="preserve"> --- </v>
      </c>
      <c r="I98" s="149" t="str">
        <f t="shared" si="14"/>
        <v xml:space="preserve"> --- </v>
      </c>
      <c r="J98" s="149" t="str">
        <f t="shared" si="14"/>
        <v xml:space="preserve"> --- </v>
      </c>
      <c r="K98" s="149" t="str">
        <f t="shared" si="14"/>
        <v xml:space="preserve"> --- </v>
      </c>
      <c r="L98" s="149" t="str">
        <f t="shared" si="14"/>
        <v xml:space="preserve"> --- </v>
      </c>
      <c r="M98" s="149" t="str">
        <f t="shared" si="14"/>
        <v xml:space="preserve"> --- </v>
      </c>
      <c r="N98" s="149" t="str">
        <f t="shared" si="14"/>
        <v xml:space="preserve"> --- </v>
      </c>
      <c r="O98" s="150" t="str">
        <f t="shared" si="14"/>
        <v xml:space="preserve"> --- </v>
      </c>
      <c r="P98" s="151" t="e">
        <f t="shared" si="14"/>
        <v>#DIV/0!</v>
      </c>
    </row>
    <row r="99" spans="1:16" ht="15" customHeight="1" thickBot="1">
      <c r="A99" s="16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163"/>
    </row>
    <row r="100" spans="1:16" ht="30" customHeight="1" thickBot="1">
      <c r="A100" s="152" t="s">
        <v>87</v>
      </c>
      <c r="B100" s="153">
        <f>IF(OR(B13=" --- ",B21=" --- ")," --- ",B13-B21)</f>
        <v>0</v>
      </c>
      <c r="C100" s="39" t="str">
        <f t="shared" ref="C100:P100" si="15">IF(OR(C13=" --- ",C21=" --- ")," --- ",C13-C21)</f>
        <v xml:space="preserve"> --- </v>
      </c>
      <c r="D100" s="39" t="str">
        <f t="shared" si="15"/>
        <v xml:space="preserve"> --- </v>
      </c>
      <c r="E100" s="39" t="str">
        <f t="shared" si="15"/>
        <v xml:space="preserve"> --- </v>
      </c>
      <c r="F100" s="39" t="str">
        <f t="shared" si="15"/>
        <v xml:space="preserve"> --- </v>
      </c>
      <c r="G100" s="39">
        <f t="shared" si="15"/>
        <v>85</v>
      </c>
      <c r="H100" s="39" t="str">
        <f t="shared" si="15"/>
        <v xml:space="preserve"> --- </v>
      </c>
      <c r="I100" s="39">
        <f t="shared" si="15"/>
        <v>-579</v>
      </c>
      <c r="J100" s="39">
        <f t="shared" si="15"/>
        <v>-320</v>
      </c>
      <c r="K100" s="39">
        <f t="shared" si="15"/>
        <v>-139</v>
      </c>
      <c r="L100" s="39">
        <f t="shared" si="15"/>
        <v>879</v>
      </c>
      <c r="M100" s="39">
        <f t="shared" si="15"/>
        <v>-895</v>
      </c>
      <c r="N100" s="39">
        <f t="shared" si="15"/>
        <v>-1937</v>
      </c>
      <c r="O100" s="154" t="str">
        <f t="shared" si="15"/>
        <v xml:space="preserve"> --- </v>
      </c>
      <c r="P100" s="155">
        <f t="shared" si="15"/>
        <v>-540</v>
      </c>
    </row>
    <row r="101" spans="1:16" ht="30" customHeight="1" thickBot="1">
      <c r="A101" s="152" t="s">
        <v>88</v>
      </c>
      <c r="B101" s="156" t="str">
        <f>IF(OR(B21=" --- ",B29=" --- ")," --- ",B21-B29)</f>
        <v xml:space="preserve"> --- </v>
      </c>
      <c r="C101" s="157" t="str">
        <f t="shared" ref="C101:P101" si="16">IF(OR(C21=" --- ",C29=" --- ")," --- ",C21-C29)</f>
        <v xml:space="preserve"> --- </v>
      </c>
      <c r="D101" s="157" t="str">
        <f t="shared" si="16"/>
        <v xml:space="preserve"> --- </v>
      </c>
      <c r="E101" s="157" t="str">
        <f t="shared" si="16"/>
        <v xml:space="preserve"> --- </v>
      </c>
      <c r="F101" s="157" t="str">
        <f t="shared" si="16"/>
        <v xml:space="preserve"> --- </v>
      </c>
      <c r="G101" s="157" t="str">
        <f t="shared" si="16"/>
        <v xml:space="preserve"> --- </v>
      </c>
      <c r="H101" s="157" t="str">
        <f t="shared" si="16"/>
        <v xml:space="preserve"> --- </v>
      </c>
      <c r="I101" s="157" t="str">
        <f t="shared" si="16"/>
        <v xml:space="preserve"> --- </v>
      </c>
      <c r="J101" s="157" t="str">
        <f t="shared" si="16"/>
        <v xml:space="preserve"> --- </v>
      </c>
      <c r="K101" s="157" t="str">
        <f t="shared" si="16"/>
        <v xml:space="preserve"> --- </v>
      </c>
      <c r="L101" s="157" t="str">
        <f t="shared" si="16"/>
        <v xml:space="preserve"> --- </v>
      </c>
      <c r="M101" s="157" t="str">
        <f t="shared" si="16"/>
        <v xml:space="preserve"> --- </v>
      </c>
      <c r="N101" s="157" t="str">
        <f t="shared" si="16"/>
        <v xml:space="preserve"> --- </v>
      </c>
      <c r="O101" s="158" t="str">
        <f t="shared" si="16"/>
        <v xml:space="preserve"> --- </v>
      </c>
      <c r="P101" s="159" t="e">
        <f t="shared" si="16"/>
        <v>#DIV/0!</v>
      </c>
    </row>
    <row r="103" spans="1:16">
      <c r="P103" s="16" t="s">
        <v>102</v>
      </c>
    </row>
    <row r="147" spans="1:16" ht="13.5" thickBot="1">
      <c r="P147" s="16" t="s">
        <v>103</v>
      </c>
    </row>
    <row r="148" spans="1:16" ht="16.5" thickBot="1">
      <c r="A148" s="178" t="s">
        <v>91</v>
      </c>
      <c r="B148" s="180" t="s">
        <v>1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51"/>
    </row>
    <row r="149" spans="1:16" ht="114" customHeight="1" thickBot="1">
      <c r="A149" s="179"/>
      <c r="B149" s="17" t="s">
        <v>2</v>
      </c>
      <c r="C149" s="18" t="s">
        <v>3</v>
      </c>
      <c r="D149" s="18" t="s">
        <v>4</v>
      </c>
      <c r="E149" s="18" t="s">
        <v>5</v>
      </c>
      <c r="F149" s="18" t="s">
        <v>6</v>
      </c>
      <c r="G149" s="18" t="s">
        <v>7</v>
      </c>
      <c r="H149" s="18" t="s">
        <v>8</v>
      </c>
      <c r="I149" s="18" t="s">
        <v>9</v>
      </c>
      <c r="J149" s="18" t="s">
        <v>10</v>
      </c>
      <c r="K149" s="18" t="s">
        <v>11</v>
      </c>
      <c r="L149" s="18" t="s">
        <v>12</v>
      </c>
      <c r="M149" s="18" t="s">
        <v>13</v>
      </c>
      <c r="N149" s="18" t="s">
        <v>15</v>
      </c>
      <c r="O149" s="49" t="s">
        <v>14</v>
      </c>
      <c r="P149" s="52" t="s">
        <v>34</v>
      </c>
    </row>
    <row r="150" spans="1:16" ht="30" customHeight="1" thickBot="1">
      <c r="A150" s="143" t="s">
        <v>92</v>
      </c>
      <c r="B150" s="144">
        <f>IF(OR(B14=" --- ",B22=" --- ")," --- ",B14/B22*100-100)</f>
        <v>-10.603754439370888</v>
      </c>
      <c r="C150" s="36" t="str">
        <f t="shared" ref="C150:P150" si="17">IF(OR(C14=" --- ",C22=" --- ")," --- ",C14/C22*100-100)</f>
        <v xml:space="preserve"> --- </v>
      </c>
      <c r="D150" s="36" t="str">
        <f t="shared" si="17"/>
        <v xml:space="preserve"> --- </v>
      </c>
      <c r="E150" s="36" t="str">
        <f t="shared" si="17"/>
        <v xml:space="preserve"> --- </v>
      </c>
      <c r="F150" s="36" t="str">
        <f t="shared" si="17"/>
        <v xml:space="preserve"> --- </v>
      </c>
      <c r="G150" s="36">
        <f t="shared" si="17"/>
        <v>-9.2400482509047066</v>
      </c>
      <c r="H150" s="36" t="str">
        <f t="shared" si="17"/>
        <v xml:space="preserve"> --- </v>
      </c>
      <c r="I150" s="36">
        <f t="shared" si="17"/>
        <v>-1.3628620102214626</v>
      </c>
      <c r="J150" s="36">
        <f t="shared" si="17"/>
        <v>-5.1165282614519185</v>
      </c>
      <c r="K150" s="36">
        <f t="shared" si="17"/>
        <v>-2.2531645569620338</v>
      </c>
      <c r="L150" s="36">
        <f t="shared" si="17"/>
        <v>4.3842502094387044</v>
      </c>
      <c r="M150" s="36">
        <f t="shared" si="17"/>
        <v>6.8540829986612977</v>
      </c>
      <c r="N150" s="36">
        <f t="shared" si="17"/>
        <v>-0.77050082553660104</v>
      </c>
      <c r="O150" s="145" t="str">
        <f t="shared" si="17"/>
        <v xml:space="preserve"> --- </v>
      </c>
      <c r="P150" s="146">
        <f t="shared" si="17"/>
        <v>-5.3637943878817964</v>
      </c>
    </row>
    <row r="151" spans="1:16" ht="30" customHeight="1" thickBot="1">
      <c r="A151" s="143" t="s">
        <v>93</v>
      </c>
      <c r="B151" s="148" t="str">
        <f>IF(OR(B22=" --- ",B30=" --- ")," --- ",B22/B30*100-100)</f>
        <v xml:space="preserve"> --- </v>
      </c>
      <c r="C151" s="149" t="str">
        <f t="shared" ref="C151:P151" si="18">IF(OR(C22=" --- ",C30=" --- ")," --- ",C22/C30*100-100)</f>
        <v xml:space="preserve"> --- </v>
      </c>
      <c r="D151" s="149" t="str">
        <f t="shared" si="18"/>
        <v xml:space="preserve"> --- </v>
      </c>
      <c r="E151" s="149" t="str">
        <f t="shared" si="18"/>
        <v xml:space="preserve"> --- </v>
      </c>
      <c r="F151" s="149" t="str">
        <f t="shared" si="18"/>
        <v xml:space="preserve"> --- </v>
      </c>
      <c r="G151" s="149" t="str">
        <f t="shared" si="18"/>
        <v xml:space="preserve"> --- </v>
      </c>
      <c r="H151" s="149" t="str">
        <f t="shared" si="18"/>
        <v xml:space="preserve"> --- </v>
      </c>
      <c r="I151" s="149" t="str">
        <f t="shared" si="18"/>
        <v xml:space="preserve"> --- </v>
      </c>
      <c r="J151" s="149" t="str">
        <f t="shared" si="18"/>
        <v xml:space="preserve"> --- </v>
      </c>
      <c r="K151" s="149" t="str">
        <f t="shared" si="18"/>
        <v xml:space="preserve"> --- </v>
      </c>
      <c r="L151" s="149" t="str">
        <f t="shared" si="18"/>
        <v xml:space="preserve"> --- </v>
      </c>
      <c r="M151" s="149" t="str">
        <f t="shared" si="18"/>
        <v xml:space="preserve"> --- </v>
      </c>
      <c r="N151" s="149" t="str">
        <f t="shared" si="18"/>
        <v xml:space="preserve"> --- </v>
      </c>
      <c r="O151" s="150" t="str">
        <f t="shared" si="18"/>
        <v xml:space="preserve"> --- </v>
      </c>
      <c r="P151" s="151" t="e">
        <f t="shared" si="18"/>
        <v>#DIV/0!</v>
      </c>
    </row>
    <row r="152" spans="1:16" ht="15" customHeight="1" thickBot="1">
      <c r="A152" s="16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63"/>
    </row>
    <row r="153" spans="1:16" ht="30" customHeight="1" thickBot="1">
      <c r="A153" s="152" t="s">
        <v>94</v>
      </c>
      <c r="B153" s="153">
        <f>IF(OR(B14=" --- ",B22=" --- ")," --- ",B14-B22)</f>
        <v>-627</v>
      </c>
      <c r="C153" s="39" t="str">
        <f t="shared" ref="C153:P153" si="19">IF(OR(C14=" --- ",C22=" --- ")," --- ",C14-C22)</f>
        <v xml:space="preserve"> --- </v>
      </c>
      <c r="D153" s="39" t="str">
        <f t="shared" si="19"/>
        <v xml:space="preserve"> --- </v>
      </c>
      <c r="E153" s="39" t="str">
        <f t="shared" si="19"/>
        <v xml:space="preserve"> --- </v>
      </c>
      <c r="F153" s="39" t="str">
        <f t="shared" si="19"/>
        <v xml:space="preserve"> --- </v>
      </c>
      <c r="G153" s="39">
        <f t="shared" si="19"/>
        <v>-383</v>
      </c>
      <c r="H153" s="39" t="str">
        <f t="shared" si="19"/>
        <v xml:space="preserve"> --- </v>
      </c>
      <c r="I153" s="39">
        <f t="shared" si="19"/>
        <v>-48</v>
      </c>
      <c r="J153" s="39">
        <f t="shared" si="19"/>
        <v>-191</v>
      </c>
      <c r="K153" s="39">
        <f t="shared" si="19"/>
        <v>-89</v>
      </c>
      <c r="L153" s="39">
        <f t="shared" si="19"/>
        <v>157</v>
      </c>
      <c r="M153" s="39">
        <f t="shared" si="19"/>
        <v>256</v>
      </c>
      <c r="N153" s="39">
        <f t="shared" si="19"/>
        <v>-28</v>
      </c>
      <c r="O153" s="154" t="str">
        <f t="shared" si="19"/>
        <v xml:space="preserve"> --- </v>
      </c>
      <c r="P153" s="155">
        <f t="shared" si="19"/>
        <v>-216</v>
      </c>
    </row>
    <row r="154" spans="1:16" ht="30" customHeight="1" thickBot="1">
      <c r="A154" s="152" t="s">
        <v>95</v>
      </c>
      <c r="B154" s="156" t="str">
        <f>IF(OR(B22=" --- ",B30=" --- ")," --- ",B22-B30)</f>
        <v xml:space="preserve"> --- </v>
      </c>
      <c r="C154" s="157" t="str">
        <f t="shared" ref="C154:P154" si="20">IF(OR(C22=" --- ",C30=" --- ")," --- ",C22-C30)</f>
        <v xml:space="preserve"> --- </v>
      </c>
      <c r="D154" s="157" t="str">
        <f t="shared" si="20"/>
        <v xml:space="preserve"> --- </v>
      </c>
      <c r="E154" s="157" t="str">
        <f t="shared" si="20"/>
        <v xml:space="preserve"> --- </v>
      </c>
      <c r="F154" s="157" t="str">
        <f t="shared" si="20"/>
        <v xml:space="preserve"> --- </v>
      </c>
      <c r="G154" s="157" t="str">
        <f t="shared" si="20"/>
        <v xml:space="preserve"> --- </v>
      </c>
      <c r="H154" s="157" t="str">
        <f t="shared" si="20"/>
        <v xml:space="preserve"> --- </v>
      </c>
      <c r="I154" s="157" t="str">
        <f t="shared" si="20"/>
        <v xml:space="preserve"> --- </v>
      </c>
      <c r="J154" s="157" t="str">
        <f t="shared" si="20"/>
        <v xml:space="preserve"> --- </v>
      </c>
      <c r="K154" s="157" t="str">
        <f t="shared" si="20"/>
        <v xml:space="preserve"> --- </v>
      </c>
      <c r="L154" s="157" t="str">
        <f t="shared" si="20"/>
        <v xml:space="preserve"> --- </v>
      </c>
      <c r="M154" s="157" t="str">
        <f t="shared" si="20"/>
        <v xml:space="preserve"> --- </v>
      </c>
      <c r="N154" s="157" t="str">
        <f t="shared" si="20"/>
        <v xml:space="preserve"> --- </v>
      </c>
      <c r="O154" s="158" t="str">
        <f t="shared" si="20"/>
        <v xml:space="preserve"> --- </v>
      </c>
      <c r="P154" s="159" t="e">
        <f t="shared" si="20"/>
        <v>#DIV/0!</v>
      </c>
    </row>
    <row r="156" spans="1:16">
      <c r="P156" s="16" t="s">
        <v>104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29" priority="9" stopIfTrue="1">
      <formula>B9&gt;B17</formula>
    </cfRule>
    <cfRule type="expression" dxfId="28" priority="10" stopIfTrue="1">
      <formula>B9&lt;B17</formula>
    </cfRule>
  </conditionalFormatting>
  <conditionalFormatting sqref="C9:E9">
    <cfRule type="expression" dxfId="27" priority="7" stopIfTrue="1">
      <formula>C9&gt;C17</formula>
    </cfRule>
    <cfRule type="expression" dxfId="26" priority="8" stopIfTrue="1">
      <formula>C9&lt;C17</formula>
    </cfRule>
  </conditionalFormatting>
  <conditionalFormatting sqref="B10">
    <cfRule type="expression" dxfId="25" priority="5" stopIfTrue="1">
      <formula>B10&gt;B18</formula>
    </cfRule>
    <cfRule type="expression" dxfId="24" priority="6" stopIfTrue="1">
      <formula>B10&lt;B18</formula>
    </cfRule>
  </conditionalFormatting>
  <conditionalFormatting sqref="C9:O9">
    <cfRule type="expression" dxfId="23" priority="3" stopIfTrue="1">
      <formula>C9&gt;C17</formula>
    </cfRule>
    <cfRule type="expression" dxfId="22" priority="4" stopIfTrue="1">
      <formula>C9&lt;C17</formula>
    </cfRule>
  </conditionalFormatting>
  <conditionalFormatting sqref="C10:O10">
    <cfRule type="expression" dxfId="21" priority="1" stopIfTrue="1">
      <formula>C10&gt;C18</formula>
    </cfRule>
    <cfRule type="expression" dxfId="2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R163" sqref="R163"/>
    </sheetView>
  </sheetViews>
  <sheetFormatPr defaultRowHeight="12.75"/>
  <cols>
    <col min="1" max="1" width="49.42578125" style="14" customWidth="1"/>
    <col min="2" max="16" width="10.7109375" style="14" customWidth="1"/>
    <col min="17" max="18" width="9.28515625" style="14" bestFit="1" customWidth="1"/>
    <col min="19" max="16384" width="9.140625" style="14"/>
  </cols>
  <sheetData>
    <row r="1" spans="1:33" ht="14.25">
      <c r="P1" s="48" t="s">
        <v>29</v>
      </c>
    </row>
    <row r="2" spans="1:33" s="79" customFormat="1" ht="29.25" customHeight="1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33" ht="19.5" customHeight="1">
      <c r="A3" s="15"/>
      <c r="P3" s="73"/>
    </row>
    <row r="4" spans="1:33" ht="29.25" customHeight="1">
      <c r="A4" s="3" t="s">
        <v>20</v>
      </c>
      <c r="B4" s="124"/>
      <c r="C4" s="124"/>
      <c r="D4" s="124"/>
      <c r="E4" s="124"/>
      <c r="F4" s="65"/>
      <c r="G4" s="124"/>
      <c r="H4" s="124"/>
      <c r="I4" s="124"/>
      <c r="J4" s="124"/>
      <c r="K4" s="124"/>
      <c r="L4" s="124"/>
      <c r="M4" s="124"/>
      <c r="N4" s="124"/>
      <c r="O4" s="43"/>
      <c r="P4" s="2" t="s">
        <v>35</v>
      </c>
    </row>
    <row r="5" spans="1:33" ht="23.25" customHeight="1" thickBot="1">
      <c r="P5" s="16" t="s">
        <v>46</v>
      </c>
    </row>
    <row r="6" spans="1:33" ht="16.5" customHeight="1" thickBot="1">
      <c r="A6" s="178" t="s">
        <v>75</v>
      </c>
      <c r="B6" s="180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51"/>
    </row>
    <row r="7" spans="1:33" s="15" customFormat="1" ht="114" customHeight="1" thickBot="1">
      <c r="A7" s="179"/>
      <c r="B7" s="17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8</v>
      </c>
      <c r="I7" s="18" t="s">
        <v>9</v>
      </c>
      <c r="J7" s="18" t="s">
        <v>10</v>
      </c>
      <c r="K7" s="18" t="s">
        <v>76</v>
      </c>
      <c r="L7" s="18" t="s">
        <v>12</v>
      </c>
      <c r="M7" s="18" t="s">
        <v>13</v>
      </c>
      <c r="N7" s="18" t="s">
        <v>15</v>
      </c>
      <c r="O7" s="49" t="s">
        <v>14</v>
      </c>
      <c r="P7" s="52" t="s">
        <v>34</v>
      </c>
      <c r="Q7" s="19"/>
      <c r="R7" s="19"/>
      <c r="S7" s="19"/>
      <c r="T7" s="20"/>
      <c r="U7" s="20"/>
      <c r="V7" s="20"/>
      <c r="W7" s="20"/>
    </row>
    <row r="8" spans="1:33" s="15" customFormat="1" ht="30" customHeight="1" thickBot="1">
      <c r="A8" s="21">
        <v>2011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0"/>
      <c r="Q8" s="19"/>
      <c r="R8" s="19"/>
      <c r="S8" s="19"/>
      <c r="T8" s="20"/>
      <c r="U8" s="20"/>
      <c r="V8" s="20"/>
      <c r="W8" s="20"/>
    </row>
    <row r="9" spans="1:33" s="41" customFormat="1" ht="30" customHeight="1">
      <c r="A9" s="23" t="s">
        <v>16</v>
      </c>
      <c r="B9" s="69">
        <v>12.32</v>
      </c>
      <c r="C9" s="30">
        <v>12.428571428571427</v>
      </c>
      <c r="D9" s="30">
        <v>11.88</v>
      </c>
      <c r="E9" s="30">
        <v>12.47</v>
      </c>
      <c r="F9" s="30">
        <v>13</v>
      </c>
      <c r="G9" s="30">
        <v>11.2</v>
      </c>
      <c r="H9" s="30">
        <v>11.940851820019834</v>
      </c>
      <c r="I9" s="30">
        <v>12.96</v>
      </c>
      <c r="J9" s="30">
        <v>13.13</v>
      </c>
      <c r="K9" s="30">
        <v>11.738</v>
      </c>
      <c r="L9" s="30">
        <v>11.925765957446808</v>
      </c>
      <c r="M9" s="30">
        <v>11.77</v>
      </c>
      <c r="N9" s="30">
        <v>13.4</v>
      </c>
      <c r="O9" s="125">
        <v>13.14</v>
      </c>
      <c r="P9" s="53">
        <f t="shared" ref="P9:P12" si="0">SUM(B9:O9)/COUNTIF(B9:O9,"&gt;0")</f>
        <v>12.378799229002718</v>
      </c>
    </row>
    <row r="10" spans="1:33" s="25" customFormat="1" ht="30" customHeight="1">
      <c r="A10" s="24" t="s">
        <v>18</v>
      </c>
      <c r="B10" s="70">
        <v>35.5</v>
      </c>
      <c r="C10" s="32">
        <v>50.296200000000006</v>
      </c>
      <c r="D10" s="32">
        <v>56.528100000000002</v>
      </c>
      <c r="E10" s="32">
        <v>66</v>
      </c>
      <c r="F10" s="32">
        <v>30</v>
      </c>
      <c r="G10" s="32">
        <v>41.77</v>
      </c>
      <c r="H10" s="32">
        <v>46.992266999999998</v>
      </c>
      <c r="I10" s="32">
        <v>49.71</v>
      </c>
      <c r="J10" s="32">
        <v>52</v>
      </c>
      <c r="K10" s="32">
        <v>43.29</v>
      </c>
      <c r="L10" s="32">
        <v>49.59</v>
      </c>
      <c r="M10" s="32">
        <v>45</v>
      </c>
      <c r="N10" s="32">
        <v>50</v>
      </c>
      <c r="O10" s="126">
        <v>39.770000000000003</v>
      </c>
      <c r="P10" s="45">
        <f t="shared" si="0"/>
        <v>46.8890405</v>
      </c>
    </row>
    <row r="11" spans="1:33" s="41" customFormat="1" ht="30" customHeight="1">
      <c r="A11" s="26" t="s">
        <v>17</v>
      </c>
      <c r="B11" s="71">
        <v>25787</v>
      </c>
      <c r="C11" s="33">
        <v>25922.299333295039</v>
      </c>
      <c r="D11" s="33">
        <v>24182</v>
      </c>
      <c r="E11" s="33">
        <v>25450</v>
      </c>
      <c r="F11" s="33">
        <v>24300</v>
      </c>
      <c r="G11" s="33">
        <v>24150</v>
      </c>
      <c r="H11" s="33">
        <v>24910</v>
      </c>
      <c r="I11" s="33">
        <v>24375</v>
      </c>
      <c r="J11" s="33">
        <v>24559</v>
      </c>
      <c r="K11" s="33">
        <v>24723</v>
      </c>
      <c r="L11" s="33">
        <v>24949</v>
      </c>
      <c r="M11" s="33">
        <v>24784</v>
      </c>
      <c r="N11" s="33">
        <v>23413</v>
      </c>
      <c r="O11" s="127">
        <v>25959</v>
      </c>
      <c r="P11" s="46">
        <f t="shared" si="0"/>
        <v>24818.807095235359</v>
      </c>
    </row>
    <row r="12" spans="1:33" s="129" customFormat="1" ht="30" customHeight="1" thickBot="1">
      <c r="A12" s="27" t="s">
        <v>19</v>
      </c>
      <c r="B12" s="72">
        <v>15638</v>
      </c>
      <c r="C12" s="34">
        <v>14640.368301436642</v>
      </c>
      <c r="D12" s="34">
        <v>14125</v>
      </c>
      <c r="E12" s="34">
        <v>13770</v>
      </c>
      <c r="F12" s="34">
        <v>13900</v>
      </c>
      <c r="G12" s="34">
        <v>13096</v>
      </c>
      <c r="H12" s="34">
        <v>16160</v>
      </c>
      <c r="I12" s="34">
        <v>14391</v>
      </c>
      <c r="J12" s="34">
        <v>15350</v>
      </c>
      <c r="K12" s="34">
        <v>13929</v>
      </c>
      <c r="L12" s="34">
        <v>15446</v>
      </c>
      <c r="M12" s="34">
        <v>14966</v>
      </c>
      <c r="N12" s="34">
        <v>15026</v>
      </c>
      <c r="O12" s="128">
        <v>14428</v>
      </c>
      <c r="P12" s="47">
        <f t="shared" si="0"/>
        <v>14633.240592959761</v>
      </c>
    </row>
    <row r="13" spans="1:33" s="41" customFormat="1" ht="30" customHeight="1" thickBot="1">
      <c r="A13" s="28" t="s">
        <v>77</v>
      </c>
      <c r="B13" s="29">
        <f>IF(B9=0," --- ",ROUND(12*(1/B9*B11),))</f>
        <v>25117</v>
      </c>
      <c r="C13" s="29">
        <f t="shared" ref="C13:O14" si="1">IF(C9=0," --- ",ROUND(12*(1/C9*C11),))</f>
        <v>25028</v>
      </c>
      <c r="D13" s="29">
        <f t="shared" si="1"/>
        <v>24426</v>
      </c>
      <c r="E13" s="29">
        <f t="shared" si="1"/>
        <v>24491</v>
      </c>
      <c r="F13" s="29">
        <f t="shared" si="1"/>
        <v>22431</v>
      </c>
      <c r="G13" s="29">
        <f t="shared" si="1"/>
        <v>25875</v>
      </c>
      <c r="H13" s="29">
        <f t="shared" si="1"/>
        <v>25033</v>
      </c>
      <c r="I13" s="29">
        <f t="shared" si="1"/>
        <v>22569</v>
      </c>
      <c r="J13" s="29">
        <f t="shared" si="1"/>
        <v>22445</v>
      </c>
      <c r="K13" s="29">
        <f>IF(K9=0," --- ",ROUND(12*(1/K9*K11)+Q38,))</f>
        <v>25428</v>
      </c>
      <c r="L13" s="29">
        <f t="shared" si="1"/>
        <v>25104</v>
      </c>
      <c r="M13" s="29">
        <f t="shared" si="1"/>
        <v>25268</v>
      </c>
      <c r="N13" s="29">
        <f t="shared" si="1"/>
        <v>20967</v>
      </c>
      <c r="O13" s="130">
        <f t="shared" si="1"/>
        <v>23707</v>
      </c>
      <c r="P13" s="131">
        <f>ROUND(SUM(B13:O13)/COUNTIF(B13:O13,"&gt;0"),)</f>
        <v>24135</v>
      </c>
      <c r="Q13" s="35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35"/>
    </row>
    <row r="14" spans="1:33" s="41" customFormat="1" ht="30" customHeight="1" thickBot="1">
      <c r="A14" s="28" t="s">
        <v>78</v>
      </c>
      <c r="B14" s="68">
        <f>IF(B10=0," --- ",ROUND(12*(1/B10*B12),))</f>
        <v>5286</v>
      </c>
      <c r="C14" s="68">
        <f t="shared" si="1"/>
        <v>3493</v>
      </c>
      <c r="D14" s="68">
        <f t="shared" si="1"/>
        <v>2999</v>
      </c>
      <c r="E14" s="68">
        <f t="shared" si="1"/>
        <v>2504</v>
      </c>
      <c r="F14" s="68">
        <f t="shared" si="1"/>
        <v>5560</v>
      </c>
      <c r="G14" s="68">
        <f t="shared" si="1"/>
        <v>3762</v>
      </c>
      <c r="H14" s="68">
        <f t="shared" si="1"/>
        <v>4127</v>
      </c>
      <c r="I14" s="68">
        <f t="shared" si="1"/>
        <v>3474</v>
      </c>
      <c r="J14" s="68">
        <f t="shared" si="1"/>
        <v>3542</v>
      </c>
      <c r="K14" s="68">
        <f t="shared" si="1"/>
        <v>3861</v>
      </c>
      <c r="L14" s="68">
        <f t="shared" si="1"/>
        <v>3738</v>
      </c>
      <c r="M14" s="68">
        <f t="shared" si="1"/>
        <v>3991</v>
      </c>
      <c r="N14" s="68">
        <f t="shared" si="1"/>
        <v>3606</v>
      </c>
      <c r="O14" s="133">
        <f t="shared" si="1"/>
        <v>4353</v>
      </c>
      <c r="P14" s="131">
        <f>ROUND(SUM(B14:O14)/COUNTIF(B14:O14,"&gt;0"),)</f>
        <v>3878</v>
      </c>
      <c r="Q14" s="35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</row>
    <row r="15" spans="1:33" s="41" customFormat="1" ht="30" customHeight="1" thickBot="1">
      <c r="A15" s="28" t="s">
        <v>79</v>
      </c>
      <c r="B15" s="68">
        <f>IF(B9=0," --- ",B13+B14)</f>
        <v>30403</v>
      </c>
      <c r="C15" s="68">
        <f t="shared" ref="C15:P15" si="2">IF(C9=0," --- ",C13+C14)</f>
        <v>28521</v>
      </c>
      <c r="D15" s="68">
        <f t="shared" si="2"/>
        <v>27425</v>
      </c>
      <c r="E15" s="68">
        <f t="shared" si="2"/>
        <v>26995</v>
      </c>
      <c r="F15" s="68">
        <f t="shared" si="2"/>
        <v>27991</v>
      </c>
      <c r="G15" s="68">
        <f t="shared" si="2"/>
        <v>29637</v>
      </c>
      <c r="H15" s="68">
        <f t="shared" si="2"/>
        <v>29160</v>
      </c>
      <c r="I15" s="68">
        <f t="shared" si="2"/>
        <v>26043</v>
      </c>
      <c r="J15" s="68">
        <f t="shared" si="2"/>
        <v>25987</v>
      </c>
      <c r="K15" s="68">
        <f t="shared" si="2"/>
        <v>29289</v>
      </c>
      <c r="L15" s="68">
        <f t="shared" si="2"/>
        <v>28842</v>
      </c>
      <c r="M15" s="68">
        <f t="shared" si="2"/>
        <v>29259</v>
      </c>
      <c r="N15" s="68">
        <f t="shared" si="2"/>
        <v>24573</v>
      </c>
      <c r="O15" s="133">
        <f t="shared" si="2"/>
        <v>28060</v>
      </c>
      <c r="P15" s="131">
        <f t="shared" si="2"/>
        <v>28013</v>
      </c>
      <c r="Q15" s="35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3" s="15" customFormat="1" ht="30" customHeight="1" thickBot="1">
      <c r="A16" s="21">
        <v>2010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  <c r="Q16" s="19"/>
      <c r="R16" s="19"/>
      <c r="S16" s="19"/>
      <c r="T16" s="20"/>
      <c r="U16" s="20"/>
      <c r="V16" s="20"/>
      <c r="W16" s="20"/>
    </row>
    <row r="17" spans="1:23" s="41" customFormat="1" ht="30" customHeight="1">
      <c r="A17" s="23" t="s">
        <v>16</v>
      </c>
      <c r="B17" s="55">
        <v>12.32</v>
      </c>
      <c r="C17" s="30">
        <v>12.428571428571427</v>
      </c>
      <c r="D17" s="30">
        <v>11.88</v>
      </c>
      <c r="E17" s="30">
        <v>12.47</v>
      </c>
      <c r="F17" s="30">
        <v>13</v>
      </c>
      <c r="G17" s="30">
        <v>11.2</v>
      </c>
      <c r="H17" s="30">
        <v>13.293116555089632</v>
      </c>
      <c r="I17" s="30">
        <v>12.96</v>
      </c>
      <c r="J17" s="30">
        <v>13.13</v>
      </c>
      <c r="K17" s="30">
        <v>11.738</v>
      </c>
      <c r="L17" s="30">
        <v>11.971019565217393</v>
      </c>
      <c r="M17" s="30">
        <v>11.77</v>
      </c>
      <c r="N17" s="30">
        <v>12</v>
      </c>
      <c r="O17" s="125">
        <v>13.14</v>
      </c>
      <c r="P17" s="137">
        <f t="shared" ref="P17:P20" si="3">SUM(B17:O17)/COUNTIF(B17:O17,"&gt;0")</f>
        <v>12.378621967777033</v>
      </c>
      <c r="R17" s="138"/>
      <c r="S17" s="138"/>
    </row>
    <row r="18" spans="1:23" s="25" customFormat="1" ht="30" customHeight="1">
      <c r="A18" s="24" t="s">
        <v>18</v>
      </c>
      <c r="B18" s="56">
        <v>35.5</v>
      </c>
      <c r="C18" s="32">
        <v>50.296200000000006</v>
      </c>
      <c r="D18" s="32">
        <v>56.528100000000002</v>
      </c>
      <c r="E18" s="32">
        <v>66</v>
      </c>
      <c r="F18" s="32">
        <v>28.26</v>
      </c>
      <c r="G18" s="32">
        <v>41.77</v>
      </c>
      <c r="H18" s="32">
        <v>46.992266999999998</v>
      </c>
      <c r="I18" s="32">
        <v>49.71</v>
      </c>
      <c r="J18" s="32">
        <v>52</v>
      </c>
      <c r="K18" s="32">
        <v>43.29</v>
      </c>
      <c r="L18" s="32">
        <v>48.62</v>
      </c>
      <c r="M18" s="32">
        <v>45</v>
      </c>
      <c r="N18" s="32">
        <v>46</v>
      </c>
      <c r="O18" s="126">
        <v>39.770000000000003</v>
      </c>
      <c r="P18" s="139">
        <f t="shared" si="3"/>
        <v>46.409754785714277</v>
      </c>
      <c r="R18" s="138"/>
      <c r="S18" s="138"/>
    </row>
    <row r="19" spans="1:23" s="41" customFormat="1" ht="30" customHeight="1">
      <c r="A19" s="26" t="s">
        <v>17</v>
      </c>
      <c r="B19" s="57">
        <v>25787</v>
      </c>
      <c r="C19" s="33">
        <v>26621</v>
      </c>
      <c r="D19" s="33">
        <v>24182</v>
      </c>
      <c r="E19" s="33">
        <v>25550</v>
      </c>
      <c r="F19" s="33">
        <v>24400</v>
      </c>
      <c r="G19" s="33">
        <v>24066</v>
      </c>
      <c r="H19" s="33">
        <v>23440</v>
      </c>
      <c r="I19" s="33">
        <v>25000</v>
      </c>
      <c r="J19" s="33">
        <v>24862</v>
      </c>
      <c r="K19" s="33">
        <v>25009</v>
      </c>
      <c r="L19" s="33">
        <v>25186</v>
      </c>
      <c r="M19" s="33">
        <v>25685</v>
      </c>
      <c r="N19" s="33">
        <v>23700</v>
      </c>
      <c r="O19" s="127">
        <v>26001</v>
      </c>
      <c r="P19" s="140">
        <f t="shared" si="3"/>
        <v>24963.5</v>
      </c>
      <c r="R19" s="138"/>
      <c r="S19" s="138"/>
    </row>
    <row r="20" spans="1:23" s="129" customFormat="1" ht="30" customHeight="1" thickBot="1">
      <c r="A20" s="27" t="s">
        <v>19</v>
      </c>
      <c r="B20" s="58">
        <v>17493</v>
      </c>
      <c r="C20" s="34">
        <v>15586</v>
      </c>
      <c r="D20" s="34">
        <v>15027</v>
      </c>
      <c r="E20" s="34">
        <v>15300</v>
      </c>
      <c r="F20" s="34">
        <v>14200</v>
      </c>
      <c r="G20" s="34">
        <v>14429</v>
      </c>
      <c r="H20" s="34">
        <v>16140</v>
      </c>
      <c r="I20" s="34">
        <v>14590</v>
      </c>
      <c r="J20" s="34">
        <v>16177</v>
      </c>
      <c r="K20" s="34">
        <v>14248</v>
      </c>
      <c r="L20" s="34">
        <v>14511</v>
      </c>
      <c r="M20" s="34">
        <v>14006</v>
      </c>
      <c r="N20" s="34">
        <v>13930</v>
      </c>
      <c r="O20" s="128">
        <v>15943</v>
      </c>
      <c r="P20" s="141">
        <f t="shared" si="3"/>
        <v>15112.857142857143</v>
      </c>
      <c r="R20" s="138"/>
      <c r="S20" s="138"/>
    </row>
    <row r="21" spans="1:23" s="129" customFormat="1" ht="30" customHeight="1" thickBot="1">
      <c r="A21" s="28" t="s">
        <v>77</v>
      </c>
      <c r="B21" s="29">
        <f>IF(B17=0," --- ",ROUND(12*(1/B17*B19),))</f>
        <v>25117</v>
      </c>
      <c r="C21" s="29">
        <f t="shared" ref="C21:O22" si="4">IF(C17=0," --- ",ROUND(12*(1/C17*C19),))</f>
        <v>25703</v>
      </c>
      <c r="D21" s="29">
        <f t="shared" si="4"/>
        <v>24426</v>
      </c>
      <c r="E21" s="29">
        <f t="shared" si="4"/>
        <v>24587</v>
      </c>
      <c r="F21" s="29">
        <f t="shared" si="4"/>
        <v>22523</v>
      </c>
      <c r="G21" s="29">
        <f t="shared" si="4"/>
        <v>25785</v>
      </c>
      <c r="H21" s="29">
        <f t="shared" si="4"/>
        <v>21160</v>
      </c>
      <c r="I21" s="29">
        <f t="shared" si="4"/>
        <v>23148</v>
      </c>
      <c r="J21" s="29">
        <f t="shared" si="4"/>
        <v>22722</v>
      </c>
      <c r="K21" s="29">
        <f t="shared" si="4"/>
        <v>25567</v>
      </c>
      <c r="L21" s="29">
        <f t="shared" si="4"/>
        <v>25247</v>
      </c>
      <c r="M21" s="29">
        <f t="shared" si="4"/>
        <v>26187</v>
      </c>
      <c r="N21" s="29">
        <f t="shared" si="4"/>
        <v>23700</v>
      </c>
      <c r="O21" s="130">
        <f t="shared" si="4"/>
        <v>23745</v>
      </c>
      <c r="P21" s="131">
        <f>ROUND(SUM(B21:O21)/COUNTIF(B21:O21,"&gt;0"),)</f>
        <v>24258</v>
      </c>
    </row>
    <row r="22" spans="1:23" s="129" customFormat="1" ht="30" customHeight="1" thickBot="1">
      <c r="A22" s="28" t="s">
        <v>78</v>
      </c>
      <c r="B22" s="68">
        <f>IF(B18=0," --- ",ROUND(12*(1/B18*B20),))</f>
        <v>5913</v>
      </c>
      <c r="C22" s="68">
        <f t="shared" si="4"/>
        <v>3719</v>
      </c>
      <c r="D22" s="68">
        <f t="shared" si="4"/>
        <v>3190</v>
      </c>
      <c r="E22" s="68">
        <f t="shared" si="4"/>
        <v>2782</v>
      </c>
      <c r="F22" s="68">
        <f t="shared" si="4"/>
        <v>6030</v>
      </c>
      <c r="G22" s="68">
        <f t="shared" si="4"/>
        <v>4145</v>
      </c>
      <c r="H22" s="68">
        <f t="shared" si="4"/>
        <v>4122</v>
      </c>
      <c r="I22" s="68">
        <f t="shared" si="4"/>
        <v>3522</v>
      </c>
      <c r="J22" s="68">
        <f t="shared" si="4"/>
        <v>3733</v>
      </c>
      <c r="K22" s="68">
        <f t="shared" si="4"/>
        <v>3950</v>
      </c>
      <c r="L22" s="68">
        <f t="shared" si="4"/>
        <v>3581</v>
      </c>
      <c r="M22" s="68">
        <f t="shared" si="4"/>
        <v>3735</v>
      </c>
      <c r="N22" s="68">
        <f t="shared" si="4"/>
        <v>3634</v>
      </c>
      <c r="O22" s="133">
        <f t="shared" si="4"/>
        <v>4811</v>
      </c>
      <c r="P22" s="131">
        <f>ROUND(SUM(B22:O22)/COUNTIF(B22:O22,"&gt;0"),)</f>
        <v>4062</v>
      </c>
    </row>
    <row r="23" spans="1:23" s="41" customFormat="1" ht="30" customHeight="1" thickBot="1">
      <c r="A23" s="28" t="s">
        <v>79</v>
      </c>
      <c r="B23" s="68">
        <f t="shared" ref="B23:P23" si="5">IF(B17=0," --- ",B21+B22)</f>
        <v>31030</v>
      </c>
      <c r="C23" s="68">
        <f t="shared" si="5"/>
        <v>29422</v>
      </c>
      <c r="D23" s="68">
        <f t="shared" si="5"/>
        <v>27616</v>
      </c>
      <c r="E23" s="68">
        <f t="shared" si="5"/>
        <v>27369</v>
      </c>
      <c r="F23" s="68">
        <f t="shared" si="5"/>
        <v>28553</v>
      </c>
      <c r="G23" s="68">
        <f t="shared" si="5"/>
        <v>29930</v>
      </c>
      <c r="H23" s="68">
        <f t="shared" si="5"/>
        <v>25282</v>
      </c>
      <c r="I23" s="68">
        <f t="shared" si="5"/>
        <v>26670</v>
      </c>
      <c r="J23" s="68">
        <f t="shared" si="5"/>
        <v>26455</v>
      </c>
      <c r="K23" s="68">
        <f t="shared" si="5"/>
        <v>29517</v>
      </c>
      <c r="L23" s="68">
        <f t="shared" si="5"/>
        <v>28828</v>
      </c>
      <c r="M23" s="68">
        <f t="shared" si="5"/>
        <v>29922</v>
      </c>
      <c r="N23" s="68">
        <f t="shared" si="5"/>
        <v>27334</v>
      </c>
      <c r="O23" s="133">
        <f t="shared" si="5"/>
        <v>28556</v>
      </c>
      <c r="P23" s="131">
        <f t="shared" si="5"/>
        <v>28320</v>
      </c>
    </row>
    <row r="24" spans="1:23" s="15" customFormat="1" ht="30" customHeight="1" thickBot="1">
      <c r="A24" s="21">
        <v>2009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4"/>
      <c r="Q24" s="19"/>
      <c r="R24" s="19"/>
      <c r="S24" s="19"/>
      <c r="T24" s="20"/>
      <c r="U24" s="20"/>
      <c r="V24" s="20"/>
      <c r="W24" s="20"/>
    </row>
    <row r="25" spans="1:23" s="41" customFormat="1" ht="30" customHeight="1">
      <c r="A25" s="23" t="s">
        <v>16</v>
      </c>
      <c r="B25" s="55">
        <v>12.32</v>
      </c>
      <c r="C25" s="30">
        <v>12.244897959183673</v>
      </c>
      <c r="D25" s="30">
        <v>11.88</v>
      </c>
      <c r="E25" s="30">
        <v>12.47</v>
      </c>
      <c r="F25" s="30">
        <v>11.65</v>
      </c>
      <c r="G25" s="30">
        <v>11.2</v>
      </c>
      <c r="H25" s="30">
        <v>13.333333333333334</v>
      </c>
      <c r="I25" s="30">
        <v>12.96</v>
      </c>
      <c r="J25" s="30">
        <v>13.13</v>
      </c>
      <c r="K25" s="30">
        <v>11.738</v>
      </c>
      <c r="L25" s="30">
        <v>11.999589583333334</v>
      </c>
      <c r="M25" s="30">
        <v>11.77</v>
      </c>
      <c r="N25" s="30">
        <v>11.2</v>
      </c>
      <c r="O25" s="125">
        <v>13.14</v>
      </c>
      <c r="P25" s="137">
        <f t="shared" ref="P25:P28" si="6">SUM(B25:O25)/COUNTIF(B25:O25,"&gt;0")</f>
        <v>12.216844348275023</v>
      </c>
      <c r="R25" s="138"/>
      <c r="S25" s="138"/>
    </row>
    <row r="26" spans="1:23" s="25" customFormat="1" ht="30" customHeight="1">
      <c r="A26" s="24" t="s">
        <v>18</v>
      </c>
      <c r="B26" s="56">
        <v>35.5</v>
      </c>
      <c r="C26" s="32">
        <v>49.31</v>
      </c>
      <c r="D26" s="32">
        <v>52.83</v>
      </c>
      <c r="E26" s="32">
        <v>74</v>
      </c>
      <c r="F26" s="32">
        <v>29.75</v>
      </c>
      <c r="G26" s="32">
        <v>41.77</v>
      </c>
      <c r="H26" s="32">
        <v>46.297800000000002</v>
      </c>
      <c r="I26" s="32">
        <v>49.71</v>
      </c>
      <c r="J26" s="32">
        <v>52</v>
      </c>
      <c r="K26" s="32">
        <v>40.840000000000003</v>
      </c>
      <c r="L26" s="32">
        <v>48.62</v>
      </c>
      <c r="M26" s="32">
        <v>45</v>
      </c>
      <c r="N26" s="32">
        <v>41.7</v>
      </c>
      <c r="O26" s="126">
        <v>39.770000000000003</v>
      </c>
      <c r="P26" s="139">
        <f t="shared" si="6"/>
        <v>46.221271428571427</v>
      </c>
      <c r="R26" s="138"/>
      <c r="S26" s="138"/>
    </row>
    <row r="27" spans="1:23" s="41" customFormat="1" ht="30" customHeight="1">
      <c r="A27" s="26" t="s">
        <v>17</v>
      </c>
      <c r="B27" s="57">
        <v>24483.419000000002</v>
      </c>
      <c r="C27" s="33">
        <v>25126</v>
      </c>
      <c r="D27" s="33">
        <v>23219</v>
      </c>
      <c r="E27" s="33">
        <v>24840</v>
      </c>
      <c r="F27" s="33">
        <v>23450</v>
      </c>
      <c r="G27" s="33">
        <v>23177</v>
      </c>
      <c r="H27" s="33">
        <v>22720</v>
      </c>
      <c r="I27" s="33">
        <v>24080</v>
      </c>
      <c r="J27" s="33">
        <v>24039</v>
      </c>
      <c r="K27" s="33">
        <v>23818</v>
      </c>
      <c r="L27" s="33">
        <v>23981</v>
      </c>
      <c r="M27" s="33">
        <v>24400</v>
      </c>
      <c r="N27" s="33">
        <v>22600</v>
      </c>
      <c r="O27" s="127">
        <v>24760</v>
      </c>
      <c r="P27" s="140">
        <f t="shared" si="6"/>
        <v>23906.672785714287</v>
      </c>
      <c r="R27" s="138"/>
      <c r="S27" s="138"/>
    </row>
    <row r="28" spans="1:23" s="129" customFormat="1" ht="30" customHeight="1" thickBot="1">
      <c r="A28" s="27" t="s">
        <v>19</v>
      </c>
      <c r="B28" s="58">
        <v>13606.869000000001</v>
      </c>
      <c r="C28" s="34">
        <v>14382</v>
      </c>
      <c r="D28" s="34">
        <v>12652</v>
      </c>
      <c r="E28" s="34">
        <v>13130</v>
      </c>
      <c r="F28" s="34">
        <v>12800</v>
      </c>
      <c r="G28" s="34">
        <v>11776</v>
      </c>
      <c r="H28" s="34">
        <v>13120</v>
      </c>
      <c r="I28" s="34">
        <v>13286</v>
      </c>
      <c r="J28" s="34">
        <v>13216</v>
      </c>
      <c r="K28" s="34">
        <v>12855</v>
      </c>
      <c r="L28" s="34">
        <v>13306</v>
      </c>
      <c r="M28" s="34">
        <v>12790</v>
      </c>
      <c r="N28" s="34">
        <v>12308</v>
      </c>
      <c r="O28" s="128">
        <v>13200</v>
      </c>
      <c r="P28" s="141">
        <f t="shared" si="6"/>
        <v>13030.562071428572</v>
      </c>
      <c r="R28" s="138"/>
      <c r="S28" s="138"/>
    </row>
    <row r="29" spans="1:23" s="129" customFormat="1" ht="30" customHeight="1" thickBot="1">
      <c r="A29" s="28" t="s">
        <v>77</v>
      </c>
      <c r="B29" s="29">
        <f>IF(B25=0," --- ",ROUND(12*(1/B25*B27),))</f>
        <v>23847</v>
      </c>
      <c r="C29" s="29">
        <f t="shared" ref="C29:O30" si="7">IF(C25=0," --- ",ROUND(12*(1/C25*C27),))</f>
        <v>24623</v>
      </c>
      <c r="D29" s="29">
        <f t="shared" si="7"/>
        <v>23454</v>
      </c>
      <c r="E29" s="29">
        <f t="shared" si="7"/>
        <v>23904</v>
      </c>
      <c r="F29" s="29">
        <f t="shared" si="7"/>
        <v>24155</v>
      </c>
      <c r="G29" s="29">
        <f t="shared" si="7"/>
        <v>24833</v>
      </c>
      <c r="H29" s="29">
        <f t="shared" si="7"/>
        <v>20448</v>
      </c>
      <c r="I29" s="29">
        <f t="shared" si="7"/>
        <v>22296</v>
      </c>
      <c r="J29" s="29">
        <f t="shared" si="7"/>
        <v>21970</v>
      </c>
      <c r="K29" s="29">
        <f t="shared" si="7"/>
        <v>24350</v>
      </c>
      <c r="L29" s="29">
        <f t="shared" si="7"/>
        <v>23982</v>
      </c>
      <c r="M29" s="29">
        <f t="shared" si="7"/>
        <v>24877</v>
      </c>
      <c r="N29" s="29">
        <f t="shared" si="7"/>
        <v>24214</v>
      </c>
      <c r="O29" s="130">
        <f t="shared" si="7"/>
        <v>22612</v>
      </c>
      <c r="P29" s="131">
        <f>ROUND(SUM(B29:O29)/COUNTIF(B29:O29,"&gt;0"),)</f>
        <v>23540</v>
      </c>
    </row>
    <row r="30" spans="1:23" s="129" customFormat="1" ht="30" customHeight="1" thickBot="1">
      <c r="A30" s="28" t="s">
        <v>78</v>
      </c>
      <c r="B30" s="68">
        <f>IF(B26=0," --- ",ROUND(12*(1/B26*B28),))</f>
        <v>4600</v>
      </c>
      <c r="C30" s="68">
        <f t="shared" si="7"/>
        <v>3500</v>
      </c>
      <c r="D30" s="68">
        <f t="shared" si="7"/>
        <v>2874</v>
      </c>
      <c r="E30" s="68">
        <f t="shared" si="7"/>
        <v>2129</v>
      </c>
      <c r="F30" s="68">
        <f t="shared" si="7"/>
        <v>5163</v>
      </c>
      <c r="G30" s="68">
        <f t="shared" si="7"/>
        <v>3383</v>
      </c>
      <c r="H30" s="68">
        <f t="shared" si="7"/>
        <v>3401</v>
      </c>
      <c r="I30" s="68">
        <f t="shared" si="7"/>
        <v>3207</v>
      </c>
      <c r="J30" s="68">
        <f t="shared" si="7"/>
        <v>3050</v>
      </c>
      <c r="K30" s="68">
        <f t="shared" si="7"/>
        <v>3777</v>
      </c>
      <c r="L30" s="68">
        <f t="shared" si="7"/>
        <v>3284</v>
      </c>
      <c r="M30" s="68">
        <f t="shared" si="7"/>
        <v>3411</v>
      </c>
      <c r="N30" s="68">
        <f t="shared" si="7"/>
        <v>3542</v>
      </c>
      <c r="O30" s="133">
        <f t="shared" si="7"/>
        <v>3983</v>
      </c>
      <c r="P30" s="131">
        <f>ROUND(SUM(B30:O30)/COUNTIF(B30:O30,"&gt;0"),)</f>
        <v>3522</v>
      </c>
    </row>
    <row r="31" spans="1:23" s="41" customFormat="1" ht="30" customHeight="1" thickBot="1">
      <c r="A31" s="28" t="s">
        <v>79</v>
      </c>
      <c r="B31" s="68">
        <f t="shared" ref="B31:P31" si="8">IF(B25=0," --- ",B29+B30)</f>
        <v>28447</v>
      </c>
      <c r="C31" s="68">
        <f t="shared" si="8"/>
        <v>28123</v>
      </c>
      <c r="D31" s="68">
        <f t="shared" si="8"/>
        <v>26328</v>
      </c>
      <c r="E31" s="68">
        <f t="shared" si="8"/>
        <v>26033</v>
      </c>
      <c r="F31" s="68">
        <f t="shared" si="8"/>
        <v>29318</v>
      </c>
      <c r="G31" s="68">
        <f t="shared" si="8"/>
        <v>28216</v>
      </c>
      <c r="H31" s="68">
        <f t="shared" si="8"/>
        <v>23849</v>
      </c>
      <c r="I31" s="68">
        <f t="shared" si="8"/>
        <v>25503</v>
      </c>
      <c r="J31" s="68">
        <f t="shared" si="8"/>
        <v>25020</v>
      </c>
      <c r="K31" s="68">
        <f t="shared" si="8"/>
        <v>28127</v>
      </c>
      <c r="L31" s="68">
        <f t="shared" si="8"/>
        <v>27266</v>
      </c>
      <c r="M31" s="68">
        <f t="shared" si="8"/>
        <v>28288</v>
      </c>
      <c r="N31" s="68">
        <f t="shared" si="8"/>
        <v>27756</v>
      </c>
      <c r="O31" s="133">
        <f t="shared" si="8"/>
        <v>26595</v>
      </c>
      <c r="P31" s="131">
        <f t="shared" si="8"/>
        <v>27062</v>
      </c>
    </row>
    <row r="32" spans="1:23" s="41" customFormat="1" ht="15" customHeight="1" thickBot="1">
      <c r="C32" s="35"/>
      <c r="D32" s="35"/>
      <c r="E32" s="35"/>
      <c r="F32" s="35"/>
      <c r="G32" s="142"/>
      <c r="H32" s="142"/>
    </row>
    <row r="33" spans="1:17" s="37" customFormat="1" ht="30" customHeight="1" thickBot="1">
      <c r="A33" s="143" t="s">
        <v>80</v>
      </c>
      <c r="B33" s="144">
        <f>IF(OR(B15=" --- ",B23=" --- ")," --- ",B15/B23*100-100)</f>
        <v>-2.0206252014179853</v>
      </c>
      <c r="C33" s="36">
        <f t="shared" ref="C33:P33" si="9">IF(OR(C15=" --- ",C23=" --- ")," --- ",C15/C23*100-100)</f>
        <v>-3.0623343076609331</v>
      </c>
      <c r="D33" s="36">
        <f t="shared" si="9"/>
        <v>-0.6916280417149494</v>
      </c>
      <c r="E33" s="36">
        <f t="shared" si="9"/>
        <v>-1.366509554605571</v>
      </c>
      <c r="F33" s="36">
        <f t="shared" si="9"/>
        <v>-1.9682695338493374</v>
      </c>
      <c r="G33" s="36">
        <f t="shared" si="9"/>
        <v>-0.97895088539927144</v>
      </c>
      <c r="H33" s="36">
        <f t="shared" si="9"/>
        <v>15.33897634680801</v>
      </c>
      <c r="I33" s="36">
        <f t="shared" si="9"/>
        <v>-2.350956130483695</v>
      </c>
      <c r="J33" s="36">
        <f t="shared" si="9"/>
        <v>-1.7690417690417632</v>
      </c>
      <c r="K33" s="36">
        <f t="shared" si="9"/>
        <v>-0.77243622319342364</v>
      </c>
      <c r="L33" s="36">
        <f t="shared" si="9"/>
        <v>4.8563896212016289E-2</v>
      </c>
      <c r="M33" s="36">
        <f t="shared" si="9"/>
        <v>-2.2157609785442105</v>
      </c>
      <c r="N33" s="36">
        <f t="shared" si="9"/>
        <v>-10.100973146996424</v>
      </c>
      <c r="O33" s="145">
        <f t="shared" si="9"/>
        <v>-1.7369379464910963</v>
      </c>
      <c r="P33" s="146">
        <f t="shared" si="9"/>
        <v>-1.0840395480226022</v>
      </c>
      <c r="Q33" s="147"/>
    </row>
    <row r="34" spans="1:17" s="37" customFormat="1" ht="30" customHeight="1" thickBot="1">
      <c r="A34" s="143" t="s">
        <v>48</v>
      </c>
      <c r="B34" s="148">
        <f>IF(OR(B23=" --- ",B31=" --- ")," --- ",B23/B31*100-100)</f>
        <v>9.0800435898337213</v>
      </c>
      <c r="C34" s="149">
        <f t="shared" ref="C34:P34" si="10">IF(OR(C23=" --- ",C31=" --- ")," --- ",C23/C31*100-100)</f>
        <v>4.6189951285424655</v>
      </c>
      <c r="D34" s="149">
        <f t="shared" si="10"/>
        <v>4.8921300516560251</v>
      </c>
      <c r="E34" s="149">
        <f t="shared" si="10"/>
        <v>5.1319479122652183</v>
      </c>
      <c r="F34" s="149">
        <f t="shared" si="10"/>
        <v>-2.6093185074015963</v>
      </c>
      <c r="G34" s="149">
        <f t="shared" si="10"/>
        <v>6.0745676212078195</v>
      </c>
      <c r="H34" s="149">
        <f t="shared" si="10"/>
        <v>6.0086376787286753</v>
      </c>
      <c r="I34" s="149">
        <f t="shared" si="10"/>
        <v>4.5759322432654841</v>
      </c>
      <c r="J34" s="149">
        <f t="shared" si="10"/>
        <v>5.735411670663467</v>
      </c>
      <c r="K34" s="149">
        <f t="shared" si="10"/>
        <v>4.9418708002986449</v>
      </c>
      <c r="L34" s="149">
        <f t="shared" si="10"/>
        <v>5.7287464241179578</v>
      </c>
      <c r="M34" s="149">
        <f t="shared" si="10"/>
        <v>5.7763009049773757</v>
      </c>
      <c r="N34" s="149">
        <f t="shared" si="10"/>
        <v>-1.5203919873180638</v>
      </c>
      <c r="O34" s="150">
        <f t="shared" si="10"/>
        <v>7.3735664598608679</v>
      </c>
      <c r="P34" s="151">
        <f t="shared" si="10"/>
        <v>4.6485847313576301</v>
      </c>
      <c r="Q34" s="147"/>
    </row>
    <row r="35" spans="1:17" s="37" customFormat="1" ht="15" customHeight="1" thickBot="1">
      <c r="A35" s="3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7" s="37" customFormat="1" ht="30" customHeight="1" thickBot="1">
      <c r="A36" s="152" t="s">
        <v>81</v>
      </c>
      <c r="B36" s="153">
        <f>IF(OR(B15=" --- ",B23=" --- ")," --- ",B15-B23)</f>
        <v>-627</v>
      </c>
      <c r="C36" s="39">
        <f t="shared" ref="C36:P36" si="11">IF(OR(C15=" --- ",C23=" --- ")," --- ",C15-C23)</f>
        <v>-901</v>
      </c>
      <c r="D36" s="39">
        <f t="shared" si="11"/>
        <v>-191</v>
      </c>
      <c r="E36" s="39">
        <f t="shared" si="11"/>
        <v>-374</v>
      </c>
      <c r="F36" s="39">
        <f t="shared" si="11"/>
        <v>-562</v>
      </c>
      <c r="G36" s="39">
        <f t="shared" si="11"/>
        <v>-293</v>
      </c>
      <c r="H36" s="39">
        <f t="shared" si="11"/>
        <v>3878</v>
      </c>
      <c r="I36" s="39">
        <f t="shared" si="11"/>
        <v>-627</v>
      </c>
      <c r="J36" s="39">
        <f t="shared" si="11"/>
        <v>-468</v>
      </c>
      <c r="K36" s="39">
        <f t="shared" si="11"/>
        <v>-228</v>
      </c>
      <c r="L36" s="39">
        <f t="shared" si="11"/>
        <v>14</v>
      </c>
      <c r="M36" s="39">
        <f t="shared" si="11"/>
        <v>-663</v>
      </c>
      <c r="N36" s="39">
        <f t="shared" si="11"/>
        <v>-2761</v>
      </c>
      <c r="O36" s="154">
        <f t="shared" si="11"/>
        <v>-496</v>
      </c>
      <c r="P36" s="155">
        <f t="shared" si="11"/>
        <v>-307</v>
      </c>
    </row>
    <row r="37" spans="1:17" s="37" customFormat="1" ht="30" customHeight="1" thickBot="1">
      <c r="A37" s="152" t="s">
        <v>49</v>
      </c>
      <c r="B37" s="156">
        <f>IF(OR(B23=" --- ",B31=" --- ")," --- ",B23-B31)</f>
        <v>2583</v>
      </c>
      <c r="C37" s="157">
        <f t="shared" ref="C37:P37" si="12">IF(OR(C23=" --- ",C31=" --- ")," --- ",C23-C31)</f>
        <v>1299</v>
      </c>
      <c r="D37" s="157">
        <f t="shared" si="12"/>
        <v>1288</v>
      </c>
      <c r="E37" s="157">
        <f t="shared" si="12"/>
        <v>1336</v>
      </c>
      <c r="F37" s="157">
        <f t="shared" si="12"/>
        <v>-765</v>
      </c>
      <c r="G37" s="157">
        <f t="shared" si="12"/>
        <v>1714</v>
      </c>
      <c r="H37" s="157">
        <f t="shared" si="12"/>
        <v>1433</v>
      </c>
      <c r="I37" s="157">
        <f t="shared" si="12"/>
        <v>1167</v>
      </c>
      <c r="J37" s="157">
        <f t="shared" si="12"/>
        <v>1435</v>
      </c>
      <c r="K37" s="157">
        <f t="shared" si="12"/>
        <v>1390</v>
      </c>
      <c r="L37" s="157">
        <f t="shared" si="12"/>
        <v>1562</v>
      </c>
      <c r="M37" s="157">
        <f t="shared" si="12"/>
        <v>1634</v>
      </c>
      <c r="N37" s="157">
        <f t="shared" si="12"/>
        <v>-422</v>
      </c>
      <c r="O37" s="158">
        <f t="shared" si="12"/>
        <v>1961</v>
      </c>
      <c r="P37" s="159">
        <f t="shared" si="12"/>
        <v>1258</v>
      </c>
    </row>
    <row r="38" spans="1:17" s="41" customFormat="1" ht="17.25" customHeight="1">
      <c r="A38" s="37" t="s">
        <v>82</v>
      </c>
      <c r="C38" s="40"/>
      <c r="F38" s="160"/>
      <c r="I38" s="35"/>
      <c r="Q38" s="161">
        <v>153</v>
      </c>
    </row>
    <row r="39" spans="1:17" s="41" customFormat="1" ht="21" customHeight="1">
      <c r="C39" s="40"/>
      <c r="P39" s="16" t="s">
        <v>105</v>
      </c>
    </row>
    <row r="41" spans="1:17" ht="15">
      <c r="C41" s="40"/>
      <c r="D41" s="41"/>
    </row>
    <row r="42" spans="1:17" ht="15.75" thickBot="1">
      <c r="C42" s="40"/>
      <c r="D42" s="41"/>
    </row>
    <row r="43" spans="1:17" ht="16.5" thickBot="1">
      <c r="B43" s="42"/>
      <c r="C43" s="40"/>
      <c r="D43" s="41"/>
    </row>
    <row r="44" spans="1:17" ht="15">
      <c r="C44" s="40"/>
      <c r="D44" s="41"/>
    </row>
    <row r="45" spans="1:17" ht="15">
      <c r="C45" s="40"/>
      <c r="D45" s="41"/>
    </row>
    <row r="46" spans="1:17" ht="15">
      <c r="C46" s="41"/>
      <c r="D46" s="41"/>
    </row>
    <row r="94" spans="1:16" ht="13.5" thickBot="1">
      <c r="P94" s="16" t="s">
        <v>106</v>
      </c>
    </row>
    <row r="95" spans="1:16" ht="16.5" thickBot="1">
      <c r="A95" s="178" t="s">
        <v>84</v>
      </c>
      <c r="B95" s="180" t="s">
        <v>1</v>
      </c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51"/>
    </row>
    <row r="96" spans="1:16" ht="114" customHeight="1" thickBot="1">
      <c r="A96" s="179"/>
      <c r="B96" s="17" t="s">
        <v>2</v>
      </c>
      <c r="C96" s="18" t="s">
        <v>3</v>
      </c>
      <c r="D96" s="18" t="s">
        <v>4</v>
      </c>
      <c r="E96" s="18" t="s">
        <v>5</v>
      </c>
      <c r="F96" s="18" t="s">
        <v>6</v>
      </c>
      <c r="G96" s="18" t="s">
        <v>7</v>
      </c>
      <c r="H96" s="18" t="s">
        <v>8</v>
      </c>
      <c r="I96" s="18" t="s">
        <v>9</v>
      </c>
      <c r="J96" s="18" t="s">
        <v>10</v>
      </c>
      <c r="K96" s="18" t="s">
        <v>11</v>
      </c>
      <c r="L96" s="18" t="s">
        <v>12</v>
      </c>
      <c r="M96" s="18" t="s">
        <v>13</v>
      </c>
      <c r="N96" s="18" t="s">
        <v>15</v>
      </c>
      <c r="O96" s="49" t="s">
        <v>14</v>
      </c>
      <c r="P96" s="52" t="s">
        <v>34</v>
      </c>
    </row>
    <row r="97" spans="1:16" ht="30" customHeight="1" thickBot="1">
      <c r="A97" s="143" t="s">
        <v>85</v>
      </c>
      <c r="B97" s="144">
        <f>IF(OR(B13=" --- ",B21=" --- ")," --- ",B13/B21*100-100)</f>
        <v>0</v>
      </c>
      <c r="C97" s="36">
        <f t="shared" ref="C97:P97" si="13">IF(OR(C13=" --- ",C21=" --- ")," --- ",C13/C21*100-100)</f>
        <v>-2.6261525891919177</v>
      </c>
      <c r="D97" s="36">
        <f t="shared" si="13"/>
        <v>0</v>
      </c>
      <c r="E97" s="36">
        <f t="shared" si="13"/>
        <v>-0.39045023793062228</v>
      </c>
      <c r="F97" s="36">
        <f t="shared" si="13"/>
        <v>-0.40847134040757282</v>
      </c>
      <c r="G97" s="36">
        <f t="shared" si="13"/>
        <v>0.34904013961605074</v>
      </c>
      <c r="H97" s="36">
        <f t="shared" si="13"/>
        <v>18.303402646502832</v>
      </c>
      <c r="I97" s="36">
        <f t="shared" si="13"/>
        <v>-2.501296008294446</v>
      </c>
      <c r="J97" s="36">
        <f t="shared" si="13"/>
        <v>-1.2190828272159138</v>
      </c>
      <c r="K97" s="36">
        <f t="shared" si="13"/>
        <v>-0.54366957406031702</v>
      </c>
      <c r="L97" s="36">
        <f t="shared" si="13"/>
        <v>-0.56640392917969962</v>
      </c>
      <c r="M97" s="36">
        <f t="shared" si="13"/>
        <v>-3.5093748806659875</v>
      </c>
      <c r="N97" s="36">
        <f t="shared" si="13"/>
        <v>-11.531645569620252</v>
      </c>
      <c r="O97" s="145">
        <f t="shared" si="13"/>
        <v>-0.16003369130342548</v>
      </c>
      <c r="P97" s="146">
        <f t="shared" si="13"/>
        <v>-0.50704922087558657</v>
      </c>
    </row>
    <row r="98" spans="1:16" ht="30" customHeight="1" thickBot="1">
      <c r="A98" s="143" t="s">
        <v>86</v>
      </c>
      <c r="B98" s="148">
        <f>IF(OR(B21=" --- ",B29=" --- ")," --- ",B21/B29*100-100)</f>
        <v>5.3256174780894838</v>
      </c>
      <c r="C98" s="149">
        <f t="shared" ref="C98:P98" si="14">IF(OR(C21=" --- ",C29=" --- ")," --- ",C21/C29*100-100)</f>
        <v>4.386143036997936</v>
      </c>
      <c r="D98" s="149">
        <f t="shared" si="14"/>
        <v>4.1442824251726904</v>
      </c>
      <c r="E98" s="149">
        <f t="shared" si="14"/>
        <v>2.8572623828647892</v>
      </c>
      <c r="F98" s="149">
        <f t="shared" si="14"/>
        <v>-6.7563651417925854</v>
      </c>
      <c r="G98" s="149">
        <f t="shared" si="14"/>
        <v>3.8336085048121333</v>
      </c>
      <c r="H98" s="149">
        <f t="shared" si="14"/>
        <v>3.4820031298904439</v>
      </c>
      <c r="I98" s="149">
        <f t="shared" si="14"/>
        <v>3.821313240043068</v>
      </c>
      <c r="J98" s="149">
        <f t="shared" si="14"/>
        <v>3.422849340009094</v>
      </c>
      <c r="K98" s="149">
        <f t="shared" si="14"/>
        <v>4.9979466119096401</v>
      </c>
      <c r="L98" s="149">
        <f t="shared" si="14"/>
        <v>5.274789425402389</v>
      </c>
      <c r="M98" s="149">
        <f t="shared" si="14"/>
        <v>5.2659082686819119</v>
      </c>
      <c r="N98" s="149">
        <f t="shared" si="14"/>
        <v>-2.1227389113735882</v>
      </c>
      <c r="O98" s="150">
        <f t="shared" si="14"/>
        <v>5.010613833362811</v>
      </c>
      <c r="P98" s="151">
        <f t="shared" si="14"/>
        <v>3.0501274426508047</v>
      </c>
    </row>
    <row r="99" spans="1:16" ht="15" customHeight="1" thickBot="1">
      <c r="A99" s="16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163"/>
    </row>
    <row r="100" spans="1:16" ht="30" customHeight="1" thickBot="1">
      <c r="A100" s="152" t="s">
        <v>87</v>
      </c>
      <c r="B100" s="153">
        <f>IF(OR(B13=" --- ",B21=" --- ")," --- ",B13-B21)</f>
        <v>0</v>
      </c>
      <c r="C100" s="39">
        <f t="shared" ref="C100:P100" si="15">IF(OR(C13=" --- ",C21=" --- ")," --- ",C13-C21)</f>
        <v>-675</v>
      </c>
      <c r="D100" s="39">
        <f t="shared" si="15"/>
        <v>0</v>
      </c>
      <c r="E100" s="39">
        <f t="shared" si="15"/>
        <v>-96</v>
      </c>
      <c r="F100" s="39">
        <f t="shared" si="15"/>
        <v>-92</v>
      </c>
      <c r="G100" s="39">
        <f t="shared" si="15"/>
        <v>90</v>
      </c>
      <c r="H100" s="39">
        <f t="shared" si="15"/>
        <v>3873</v>
      </c>
      <c r="I100" s="39">
        <f t="shared" si="15"/>
        <v>-579</v>
      </c>
      <c r="J100" s="39">
        <f t="shared" si="15"/>
        <v>-277</v>
      </c>
      <c r="K100" s="39">
        <f t="shared" si="15"/>
        <v>-139</v>
      </c>
      <c r="L100" s="39">
        <f t="shared" si="15"/>
        <v>-143</v>
      </c>
      <c r="M100" s="39">
        <f t="shared" si="15"/>
        <v>-919</v>
      </c>
      <c r="N100" s="39">
        <f t="shared" si="15"/>
        <v>-2733</v>
      </c>
      <c r="O100" s="154">
        <f t="shared" si="15"/>
        <v>-38</v>
      </c>
      <c r="P100" s="155">
        <f t="shared" si="15"/>
        <v>-123</v>
      </c>
    </row>
    <row r="101" spans="1:16" ht="30" customHeight="1" thickBot="1">
      <c r="A101" s="152" t="s">
        <v>88</v>
      </c>
      <c r="B101" s="156">
        <f>IF(OR(B21=" --- ",B29=" --- ")," --- ",B21-B29)</f>
        <v>1270</v>
      </c>
      <c r="C101" s="157">
        <f t="shared" ref="C101:P101" si="16">IF(OR(C21=" --- ",C29=" --- ")," --- ",C21-C29)</f>
        <v>1080</v>
      </c>
      <c r="D101" s="157">
        <f t="shared" si="16"/>
        <v>972</v>
      </c>
      <c r="E101" s="157">
        <f t="shared" si="16"/>
        <v>683</v>
      </c>
      <c r="F101" s="157">
        <f t="shared" si="16"/>
        <v>-1632</v>
      </c>
      <c r="G101" s="157">
        <f t="shared" si="16"/>
        <v>952</v>
      </c>
      <c r="H101" s="157">
        <f t="shared" si="16"/>
        <v>712</v>
      </c>
      <c r="I101" s="157">
        <f t="shared" si="16"/>
        <v>852</v>
      </c>
      <c r="J101" s="157">
        <f t="shared" si="16"/>
        <v>752</v>
      </c>
      <c r="K101" s="157">
        <f t="shared" si="16"/>
        <v>1217</v>
      </c>
      <c r="L101" s="157">
        <f t="shared" si="16"/>
        <v>1265</v>
      </c>
      <c r="M101" s="157">
        <f t="shared" si="16"/>
        <v>1310</v>
      </c>
      <c r="N101" s="157">
        <f t="shared" si="16"/>
        <v>-514</v>
      </c>
      <c r="O101" s="158">
        <f t="shared" si="16"/>
        <v>1133</v>
      </c>
      <c r="P101" s="159">
        <f t="shared" si="16"/>
        <v>718</v>
      </c>
    </row>
    <row r="103" spans="1:16">
      <c r="P103" s="16" t="s">
        <v>107</v>
      </c>
    </row>
    <row r="147" spans="1:16" ht="13.5" thickBot="1">
      <c r="P147" s="16" t="s">
        <v>108</v>
      </c>
    </row>
    <row r="148" spans="1:16" ht="16.5" thickBot="1">
      <c r="A148" s="178" t="s">
        <v>91</v>
      </c>
      <c r="B148" s="180" t="s">
        <v>1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51"/>
    </row>
    <row r="149" spans="1:16" ht="114" customHeight="1" thickBot="1">
      <c r="A149" s="179"/>
      <c r="B149" s="17" t="s">
        <v>2</v>
      </c>
      <c r="C149" s="18" t="s">
        <v>3</v>
      </c>
      <c r="D149" s="18" t="s">
        <v>4</v>
      </c>
      <c r="E149" s="18" t="s">
        <v>5</v>
      </c>
      <c r="F149" s="18" t="s">
        <v>6</v>
      </c>
      <c r="G149" s="18" t="s">
        <v>7</v>
      </c>
      <c r="H149" s="18" t="s">
        <v>8</v>
      </c>
      <c r="I149" s="18" t="s">
        <v>9</v>
      </c>
      <c r="J149" s="18" t="s">
        <v>10</v>
      </c>
      <c r="K149" s="18" t="s">
        <v>11</v>
      </c>
      <c r="L149" s="18" t="s">
        <v>12</v>
      </c>
      <c r="M149" s="18" t="s">
        <v>13</v>
      </c>
      <c r="N149" s="18" t="s">
        <v>15</v>
      </c>
      <c r="O149" s="49" t="s">
        <v>14</v>
      </c>
      <c r="P149" s="52" t="s">
        <v>34</v>
      </c>
    </row>
    <row r="150" spans="1:16" ht="30" customHeight="1" thickBot="1">
      <c r="A150" s="143" t="s">
        <v>92</v>
      </c>
      <c r="B150" s="144">
        <f>IF(OR(B14=" --- ",B22=" --- ")," --- ",B14/B22*100-100)</f>
        <v>-10.603754439370888</v>
      </c>
      <c r="C150" s="36">
        <f t="shared" ref="C150:P150" si="17">IF(OR(C14=" --- ",C22=" --- ")," --- ",C14/C22*100-100)</f>
        <v>-6.0769023931164412</v>
      </c>
      <c r="D150" s="36">
        <f t="shared" si="17"/>
        <v>-5.9874608150470152</v>
      </c>
      <c r="E150" s="36">
        <f t="shared" si="17"/>
        <v>-9.9928109273903658</v>
      </c>
      <c r="F150" s="36">
        <f t="shared" si="17"/>
        <v>-7.7943615257048009</v>
      </c>
      <c r="G150" s="36">
        <f t="shared" si="17"/>
        <v>-9.2400482509047066</v>
      </c>
      <c r="H150" s="36">
        <f t="shared" si="17"/>
        <v>0.12130033964095333</v>
      </c>
      <c r="I150" s="36">
        <f t="shared" si="17"/>
        <v>-1.3628620102214626</v>
      </c>
      <c r="J150" s="36">
        <f t="shared" si="17"/>
        <v>-5.1165282614519185</v>
      </c>
      <c r="K150" s="36">
        <f t="shared" si="17"/>
        <v>-2.2531645569620338</v>
      </c>
      <c r="L150" s="36">
        <f t="shared" si="17"/>
        <v>4.3842502094387044</v>
      </c>
      <c r="M150" s="36">
        <f t="shared" si="17"/>
        <v>6.8540829986612977</v>
      </c>
      <c r="N150" s="36">
        <f t="shared" si="17"/>
        <v>-0.77050082553660104</v>
      </c>
      <c r="O150" s="145">
        <f t="shared" si="17"/>
        <v>-9.5198503429640482</v>
      </c>
      <c r="P150" s="146">
        <f t="shared" si="17"/>
        <v>-4.5297882816346657</v>
      </c>
    </row>
    <row r="151" spans="1:16" ht="30" customHeight="1" thickBot="1">
      <c r="A151" s="143" t="s">
        <v>93</v>
      </c>
      <c r="B151" s="148">
        <f>IF(OR(B22=" --- ",B30=" --- ")," --- ",B22/B30*100-100)</f>
        <v>28.543478260869563</v>
      </c>
      <c r="C151" s="149">
        <f t="shared" ref="C151:P151" si="18">IF(OR(C22=" --- ",C30=" --- ")," --- ",C22/C30*100-100)</f>
        <v>6.2571428571428527</v>
      </c>
      <c r="D151" s="149">
        <f t="shared" si="18"/>
        <v>10.995128740431454</v>
      </c>
      <c r="E151" s="149">
        <f t="shared" si="18"/>
        <v>30.671676843588529</v>
      </c>
      <c r="F151" s="149">
        <f t="shared" si="18"/>
        <v>16.792562463683907</v>
      </c>
      <c r="G151" s="149">
        <f t="shared" si="18"/>
        <v>22.524386639077747</v>
      </c>
      <c r="H151" s="149">
        <f t="shared" si="18"/>
        <v>21.199647162599234</v>
      </c>
      <c r="I151" s="149">
        <f t="shared" si="18"/>
        <v>9.822263797942</v>
      </c>
      <c r="J151" s="149">
        <f t="shared" si="18"/>
        <v>22.393442622950815</v>
      </c>
      <c r="K151" s="149">
        <f t="shared" si="18"/>
        <v>4.58035477892507</v>
      </c>
      <c r="L151" s="149">
        <f t="shared" si="18"/>
        <v>9.043848964677224</v>
      </c>
      <c r="M151" s="149">
        <f t="shared" si="18"/>
        <v>9.4986807387862768</v>
      </c>
      <c r="N151" s="149">
        <f t="shared" si="18"/>
        <v>2.5974025974025921</v>
      </c>
      <c r="O151" s="150">
        <f t="shared" si="18"/>
        <v>20.788350489580722</v>
      </c>
      <c r="P151" s="151">
        <f t="shared" si="18"/>
        <v>15.332197614991472</v>
      </c>
    </row>
    <row r="152" spans="1:16" ht="15" customHeight="1" thickBot="1">
      <c r="A152" s="16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63"/>
    </row>
    <row r="153" spans="1:16" ht="30" customHeight="1" thickBot="1">
      <c r="A153" s="152" t="s">
        <v>94</v>
      </c>
      <c r="B153" s="153">
        <f>IF(OR(B14=" --- ",B22=" --- ")," --- ",B14-B22)</f>
        <v>-627</v>
      </c>
      <c r="C153" s="39">
        <f t="shared" ref="C153:P153" si="19">IF(OR(C14=" --- ",C22=" --- ")," --- ",C14-C22)</f>
        <v>-226</v>
      </c>
      <c r="D153" s="39">
        <f t="shared" si="19"/>
        <v>-191</v>
      </c>
      <c r="E153" s="39">
        <f t="shared" si="19"/>
        <v>-278</v>
      </c>
      <c r="F153" s="39">
        <f t="shared" si="19"/>
        <v>-470</v>
      </c>
      <c r="G153" s="39">
        <f t="shared" si="19"/>
        <v>-383</v>
      </c>
      <c r="H153" s="39">
        <f t="shared" si="19"/>
        <v>5</v>
      </c>
      <c r="I153" s="39">
        <f t="shared" si="19"/>
        <v>-48</v>
      </c>
      <c r="J153" s="39">
        <f t="shared" si="19"/>
        <v>-191</v>
      </c>
      <c r="K153" s="39">
        <f t="shared" si="19"/>
        <v>-89</v>
      </c>
      <c r="L153" s="39">
        <f t="shared" si="19"/>
        <v>157</v>
      </c>
      <c r="M153" s="39">
        <f t="shared" si="19"/>
        <v>256</v>
      </c>
      <c r="N153" s="39">
        <f t="shared" si="19"/>
        <v>-28</v>
      </c>
      <c r="O153" s="154">
        <f t="shared" si="19"/>
        <v>-458</v>
      </c>
      <c r="P153" s="155">
        <f t="shared" si="19"/>
        <v>-184</v>
      </c>
    </row>
    <row r="154" spans="1:16" ht="30" customHeight="1" thickBot="1">
      <c r="A154" s="152" t="s">
        <v>95</v>
      </c>
      <c r="B154" s="156">
        <f>IF(OR(B22=" --- ",B30=" --- ")," --- ",B22-B30)</f>
        <v>1313</v>
      </c>
      <c r="C154" s="157">
        <f t="shared" ref="C154:P154" si="20">IF(OR(C22=" --- ",C30=" --- ")," --- ",C22-C30)</f>
        <v>219</v>
      </c>
      <c r="D154" s="157">
        <f t="shared" si="20"/>
        <v>316</v>
      </c>
      <c r="E154" s="157">
        <f t="shared" si="20"/>
        <v>653</v>
      </c>
      <c r="F154" s="157">
        <f t="shared" si="20"/>
        <v>867</v>
      </c>
      <c r="G154" s="157">
        <f t="shared" si="20"/>
        <v>762</v>
      </c>
      <c r="H154" s="157">
        <f t="shared" si="20"/>
        <v>721</v>
      </c>
      <c r="I154" s="157">
        <f t="shared" si="20"/>
        <v>315</v>
      </c>
      <c r="J154" s="157">
        <f t="shared" si="20"/>
        <v>683</v>
      </c>
      <c r="K154" s="157">
        <f t="shared" si="20"/>
        <v>173</v>
      </c>
      <c r="L154" s="157">
        <f t="shared" si="20"/>
        <v>297</v>
      </c>
      <c r="M154" s="157">
        <f t="shared" si="20"/>
        <v>324</v>
      </c>
      <c r="N154" s="157">
        <f t="shared" si="20"/>
        <v>92</v>
      </c>
      <c r="O154" s="158">
        <f t="shared" si="20"/>
        <v>828</v>
      </c>
      <c r="P154" s="159">
        <f t="shared" si="20"/>
        <v>540</v>
      </c>
    </row>
    <row r="156" spans="1:16">
      <c r="P156" s="16" t="s">
        <v>109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19" priority="9" stopIfTrue="1">
      <formula>B9&gt;B17</formula>
    </cfRule>
    <cfRule type="expression" dxfId="18" priority="10" stopIfTrue="1">
      <formula>B9&lt;B17</formula>
    </cfRule>
  </conditionalFormatting>
  <conditionalFormatting sqref="C9:E9">
    <cfRule type="expression" dxfId="17" priority="7" stopIfTrue="1">
      <formula>C9&gt;C17</formula>
    </cfRule>
    <cfRule type="expression" dxfId="16" priority="8" stopIfTrue="1">
      <formula>C9&lt;C17</formula>
    </cfRule>
  </conditionalFormatting>
  <conditionalFormatting sqref="B10">
    <cfRule type="expression" dxfId="15" priority="5" stopIfTrue="1">
      <formula>B10&gt;B18</formula>
    </cfRule>
    <cfRule type="expression" dxfId="14" priority="6" stopIfTrue="1">
      <formula>B10&lt;B18</formula>
    </cfRule>
  </conditionalFormatting>
  <conditionalFormatting sqref="C9:O9">
    <cfRule type="expression" dxfId="13" priority="3" stopIfTrue="1">
      <formula>C9&gt;C17</formula>
    </cfRule>
    <cfRule type="expression" dxfId="12" priority="4" stopIfTrue="1">
      <formula>C9&lt;C17</formula>
    </cfRule>
  </conditionalFormatting>
  <conditionalFormatting sqref="C10:O10">
    <cfRule type="expression" dxfId="11" priority="1" stopIfTrue="1">
      <formula>C10&gt;C18</formula>
    </cfRule>
    <cfRule type="expression" dxfId="1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156"/>
  <sheetViews>
    <sheetView view="pageBreakPreview" zoomScale="70" zoomScaleNormal="60" zoomScaleSheetLayoutView="70" workbookViewId="0">
      <selection activeCell="R11" sqref="R11"/>
    </sheetView>
  </sheetViews>
  <sheetFormatPr defaultRowHeight="12.75"/>
  <cols>
    <col min="1" max="1" width="49.42578125" style="14" customWidth="1"/>
    <col min="2" max="16" width="10.7109375" style="14" customWidth="1"/>
    <col min="17" max="18" width="9.28515625" style="14" bestFit="1" customWidth="1"/>
    <col min="19" max="16384" width="9.140625" style="14"/>
  </cols>
  <sheetData>
    <row r="1" spans="1:33" ht="14.25">
      <c r="P1" s="48" t="s">
        <v>29</v>
      </c>
    </row>
    <row r="2" spans="1:33" s="79" customFormat="1" ht="29.25" customHeight="1">
      <c r="A2" s="182" t="s">
        <v>74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33" ht="19.5" customHeight="1">
      <c r="A3" s="15"/>
      <c r="P3" s="73"/>
    </row>
    <row r="4" spans="1:33" ht="29.25" customHeight="1">
      <c r="A4" s="3" t="s">
        <v>42</v>
      </c>
      <c r="B4" s="124"/>
      <c r="C4" s="124"/>
      <c r="D4" s="124"/>
      <c r="E4" s="124"/>
      <c r="F4" s="65"/>
      <c r="G4" s="124"/>
      <c r="H4" s="124"/>
      <c r="I4" s="124"/>
      <c r="J4" s="124"/>
      <c r="K4" s="124"/>
      <c r="L4" s="124"/>
      <c r="M4" s="124"/>
      <c r="N4" s="124"/>
      <c r="O4" s="43"/>
      <c r="P4" s="2" t="s">
        <v>35</v>
      </c>
    </row>
    <row r="5" spans="1:33" ht="23.25" customHeight="1" thickBot="1">
      <c r="P5" s="16" t="s">
        <v>110</v>
      </c>
    </row>
    <row r="6" spans="1:33" ht="16.5" customHeight="1" thickBot="1">
      <c r="A6" s="178" t="s">
        <v>75</v>
      </c>
      <c r="B6" s="180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51"/>
    </row>
    <row r="7" spans="1:33" s="15" customFormat="1" ht="114" customHeight="1" thickBot="1">
      <c r="A7" s="179"/>
      <c r="B7" s="17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8</v>
      </c>
      <c r="I7" s="18" t="s">
        <v>9</v>
      </c>
      <c r="J7" s="18" t="s">
        <v>10</v>
      </c>
      <c r="K7" s="18" t="s">
        <v>76</v>
      </c>
      <c r="L7" s="18" t="s">
        <v>12</v>
      </c>
      <c r="M7" s="18" t="s">
        <v>13</v>
      </c>
      <c r="N7" s="18" t="s">
        <v>15</v>
      </c>
      <c r="O7" s="49" t="s">
        <v>14</v>
      </c>
      <c r="P7" s="52" t="s">
        <v>34</v>
      </c>
      <c r="Q7" s="19"/>
      <c r="R7" s="19"/>
      <c r="S7" s="19"/>
      <c r="T7" s="20"/>
      <c r="U7" s="20"/>
      <c r="V7" s="20"/>
      <c r="W7" s="20"/>
    </row>
    <row r="8" spans="1:33" s="15" customFormat="1" ht="30" customHeight="1" thickBot="1">
      <c r="A8" s="21">
        <v>2011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0"/>
      <c r="Q8" s="19"/>
      <c r="R8" s="19"/>
      <c r="S8" s="19"/>
      <c r="T8" s="20"/>
      <c r="U8" s="20"/>
      <c r="V8" s="20"/>
      <c r="W8" s="20"/>
    </row>
    <row r="9" spans="1:33" s="41" customFormat="1" ht="30" customHeight="1">
      <c r="A9" s="23" t="s">
        <v>16</v>
      </c>
      <c r="B9" s="69">
        <v>15.93</v>
      </c>
      <c r="C9" s="30">
        <v>11.773999999999999</v>
      </c>
      <c r="D9" s="30">
        <v>10.61</v>
      </c>
      <c r="E9" s="30">
        <v>12.5</v>
      </c>
      <c r="F9" s="30">
        <v>12.5</v>
      </c>
      <c r="G9" s="30">
        <v>10.01</v>
      </c>
      <c r="H9" s="30">
        <v>12.460593107133327</v>
      </c>
      <c r="I9" s="30">
        <v>12.96</v>
      </c>
      <c r="J9" s="30">
        <v>0</v>
      </c>
      <c r="K9" s="30">
        <v>11.608000000000001</v>
      </c>
      <c r="L9" s="30">
        <v>10.848599999999999</v>
      </c>
      <c r="M9" s="30">
        <v>10.51</v>
      </c>
      <c r="N9" s="30">
        <v>14</v>
      </c>
      <c r="O9" s="125">
        <v>12.14</v>
      </c>
      <c r="P9" s="53">
        <f t="shared" ref="P9:P12" si="0">SUM(B9:O9)/COUNTIF(B9:O9,"&gt;0")</f>
        <v>12.142399469779487</v>
      </c>
    </row>
    <row r="10" spans="1:33" s="25" customFormat="1" ht="30" customHeight="1">
      <c r="A10" s="24" t="s">
        <v>18</v>
      </c>
      <c r="B10" s="70">
        <v>30.2</v>
      </c>
      <c r="C10" s="32">
        <v>38.137799999999999</v>
      </c>
      <c r="D10" s="32">
        <v>43.399200000000008</v>
      </c>
      <c r="E10" s="32">
        <v>66</v>
      </c>
      <c r="F10" s="32">
        <v>27.17</v>
      </c>
      <c r="G10" s="32">
        <v>32.07</v>
      </c>
      <c r="H10" s="32">
        <v>46.992266999999998</v>
      </c>
      <c r="I10" s="32">
        <v>49.71</v>
      </c>
      <c r="J10" s="32">
        <v>0</v>
      </c>
      <c r="K10" s="32">
        <v>43.29</v>
      </c>
      <c r="L10" s="32">
        <v>45.5</v>
      </c>
      <c r="M10" s="32">
        <v>40</v>
      </c>
      <c r="N10" s="32">
        <v>50</v>
      </c>
      <c r="O10" s="126">
        <v>39.770000000000003</v>
      </c>
      <c r="P10" s="45">
        <f t="shared" si="0"/>
        <v>42.47994361538462</v>
      </c>
    </row>
    <row r="11" spans="1:33" s="41" customFormat="1" ht="30" customHeight="1">
      <c r="A11" s="26" t="s">
        <v>17</v>
      </c>
      <c r="B11" s="71">
        <v>25787</v>
      </c>
      <c r="C11" s="33">
        <v>25922.299333295039</v>
      </c>
      <c r="D11" s="33">
        <v>24182</v>
      </c>
      <c r="E11" s="33">
        <v>25450</v>
      </c>
      <c r="F11" s="33">
        <v>24300</v>
      </c>
      <c r="G11" s="33">
        <v>24150</v>
      </c>
      <c r="H11" s="33">
        <v>24910</v>
      </c>
      <c r="I11" s="33">
        <v>24375</v>
      </c>
      <c r="J11" s="33">
        <v>0</v>
      </c>
      <c r="K11" s="33">
        <v>24723</v>
      </c>
      <c r="L11" s="33">
        <v>24949</v>
      </c>
      <c r="M11" s="33">
        <v>24784</v>
      </c>
      <c r="N11" s="33">
        <v>23413</v>
      </c>
      <c r="O11" s="127">
        <v>25959</v>
      </c>
      <c r="P11" s="46">
        <f t="shared" si="0"/>
        <v>24838.792256407309</v>
      </c>
    </row>
    <row r="12" spans="1:33" s="129" customFormat="1" ht="30" customHeight="1" thickBot="1">
      <c r="A12" s="27" t="s">
        <v>19</v>
      </c>
      <c r="B12" s="72">
        <v>15638</v>
      </c>
      <c r="C12" s="34">
        <v>14640.368301436642</v>
      </c>
      <c r="D12" s="34">
        <v>14125</v>
      </c>
      <c r="E12" s="34">
        <v>13770</v>
      </c>
      <c r="F12" s="34">
        <v>13900</v>
      </c>
      <c r="G12" s="34">
        <v>13096</v>
      </c>
      <c r="H12" s="34">
        <v>16160</v>
      </c>
      <c r="I12" s="34">
        <v>14391</v>
      </c>
      <c r="J12" s="34">
        <v>0</v>
      </c>
      <c r="K12" s="34">
        <v>13929</v>
      </c>
      <c r="L12" s="34">
        <v>15446</v>
      </c>
      <c r="M12" s="34">
        <v>14966</v>
      </c>
      <c r="N12" s="34">
        <v>15026</v>
      </c>
      <c r="O12" s="128">
        <v>14428</v>
      </c>
      <c r="P12" s="47">
        <f t="shared" si="0"/>
        <v>14578.105253956666</v>
      </c>
    </row>
    <row r="13" spans="1:33" s="41" customFormat="1" ht="30" customHeight="1" thickBot="1">
      <c r="A13" s="28" t="s">
        <v>77</v>
      </c>
      <c r="B13" s="29">
        <f>IF(B9=0," --- ",ROUND(12*(1/B9*B11),))</f>
        <v>19425</v>
      </c>
      <c r="C13" s="29">
        <f t="shared" ref="C13:O14" si="1">IF(C9=0," --- ",ROUND(12*(1/C9*C11),))</f>
        <v>26420</v>
      </c>
      <c r="D13" s="29">
        <f t="shared" si="1"/>
        <v>27350</v>
      </c>
      <c r="E13" s="29">
        <f t="shared" si="1"/>
        <v>24432</v>
      </c>
      <c r="F13" s="29">
        <f t="shared" si="1"/>
        <v>23328</v>
      </c>
      <c r="G13" s="29">
        <f t="shared" si="1"/>
        <v>28951</v>
      </c>
      <c r="H13" s="29">
        <f t="shared" si="1"/>
        <v>23989</v>
      </c>
      <c r="I13" s="29">
        <f t="shared" si="1"/>
        <v>22569</v>
      </c>
      <c r="J13" s="29" t="str">
        <f t="shared" si="1"/>
        <v xml:space="preserve"> --- </v>
      </c>
      <c r="K13" s="29">
        <f>IF(K9=0," --- ",ROUND(12*(1/K9*K11)+Q38,))</f>
        <v>25711</v>
      </c>
      <c r="L13" s="29">
        <f t="shared" si="1"/>
        <v>27597</v>
      </c>
      <c r="M13" s="29">
        <f t="shared" si="1"/>
        <v>28298</v>
      </c>
      <c r="N13" s="29">
        <f t="shared" si="1"/>
        <v>20068</v>
      </c>
      <c r="O13" s="130">
        <f t="shared" si="1"/>
        <v>25660</v>
      </c>
      <c r="P13" s="131">
        <f>ROUND(SUM(B13:O13)/COUNTIF(B13:O13,"&gt;0"),)</f>
        <v>24908</v>
      </c>
      <c r="Q13" s="35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35"/>
    </row>
    <row r="14" spans="1:33" s="41" customFormat="1" ht="30" customHeight="1" thickBot="1">
      <c r="A14" s="28" t="s">
        <v>78</v>
      </c>
      <c r="B14" s="68">
        <f>IF(B10=0," --- ",ROUND(12*(1/B10*B12),))</f>
        <v>6214</v>
      </c>
      <c r="C14" s="68">
        <f t="shared" si="1"/>
        <v>4607</v>
      </c>
      <c r="D14" s="68">
        <f t="shared" si="1"/>
        <v>3906</v>
      </c>
      <c r="E14" s="68">
        <f t="shared" si="1"/>
        <v>2504</v>
      </c>
      <c r="F14" s="68">
        <f t="shared" si="1"/>
        <v>6139</v>
      </c>
      <c r="G14" s="68">
        <f t="shared" si="1"/>
        <v>4900</v>
      </c>
      <c r="H14" s="68">
        <f t="shared" si="1"/>
        <v>4127</v>
      </c>
      <c r="I14" s="68">
        <f t="shared" si="1"/>
        <v>3474</v>
      </c>
      <c r="J14" s="68" t="str">
        <f t="shared" si="1"/>
        <v xml:space="preserve"> --- </v>
      </c>
      <c r="K14" s="68">
        <f t="shared" si="1"/>
        <v>3861</v>
      </c>
      <c r="L14" s="68">
        <f t="shared" si="1"/>
        <v>4074</v>
      </c>
      <c r="M14" s="68">
        <f t="shared" si="1"/>
        <v>4490</v>
      </c>
      <c r="N14" s="68">
        <f t="shared" si="1"/>
        <v>3606</v>
      </c>
      <c r="O14" s="133">
        <f t="shared" si="1"/>
        <v>4353</v>
      </c>
      <c r="P14" s="131">
        <f>ROUND(SUM(B14:O14)/COUNTIF(B14:O14,"&gt;0"),)</f>
        <v>4327</v>
      </c>
      <c r="Q14" s="35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</row>
    <row r="15" spans="1:33" s="41" customFormat="1" ht="30" customHeight="1" thickBot="1">
      <c r="A15" s="28" t="s">
        <v>79</v>
      </c>
      <c r="B15" s="68">
        <f>IF(B9=0," --- ",B13+B14)</f>
        <v>25639</v>
      </c>
      <c r="C15" s="68">
        <f t="shared" ref="C15:P15" si="2">IF(C9=0," --- ",C13+C14)</f>
        <v>31027</v>
      </c>
      <c r="D15" s="68">
        <f t="shared" si="2"/>
        <v>31256</v>
      </c>
      <c r="E15" s="68">
        <f t="shared" si="2"/>
        <v>26936</v>
      </c>
      <c r="F15" s="68">
        <f t="shared" si="2"/>
        <v>29467</v>
      </c>
      <c r="G15" s="68">
        <f t="shared" si="2"/>
        <v>33851</v>
      </c>
      <c r="H15" s="68">
        <f t="shared" si="2"/>
        <v>28116</v>
      </c>
      <c r="I15" s="68">
        <f t="shared" si="2"/>
        <v>26043</v>
      </c>
      <c r="J15" s="68" t="str">
        <f t="shared" si="2"/>
        <v xml:space="preserve"> --- </v>
      </c>
      <c r="K15" s="68">
        <f t="shared" si="2"/>
        <v>29572</v>
      </c>
      <c r="L15" s="68">
        <f t="shared" si="2"/>
        <v>31671</v>
      </c>
      <c r="M15" s="68">
        <f t="shared" si="2"/>
        <v>32788</v>
      </c>
      <c r="N15" s="68">
        <f t="shared" si="2"/>
        <v>23674</v>
      </c>
      <c r="O15" s="133">
        <f t="shared" si="2"/>
        <v>30013</v>
      </c>
      <c r="P15" s="131">
        <f t="shared" si="2"/>
        <v>29235</v>
      </c>
      <c r="Q15" s="35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</row>
    <row r="16" spans="1:33" s="15" customFormat="1" ht="30" customHeight="1" thickBot="1">
      <c r="A16" s="21">
        <v>2010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6"/>
      <c r="Q16" s="19"/>
      <c r="R16" s="19"/>
      <c r="S16" s="19"/>
      <c r="T16" s="20"/>
      <c r="U16" s="20"/>
      <c r="V16" s="20"/>
      <c r="W16" s="20"/>
    </row>
    <row r="17" spans="1:23" s="41" customFormat="1" ht="30" customHeight="1">
      <c r="A17" s="23" t="s">
        <v>16</v>
      </c>
      <c r="B17" s="55">
        <v>15.93</v>
      </c>
      <c r="C17" s="30">
        <v>11.773999999999999</v>
      </c>
      <c r="D17" s="30">
        <v>10.61</v>
      </c>
      <c r="E17" s="30">
        <v>12.5</v>
      </c>
      <c r="F17" s="30">
        <v>12.57</v>
      </c>
      <c r="G17" s="30">
        <v>10.01</v>
      </c>
      <c r="H17" s="30">
        <v>10.344643334223885</v>
      </c>
      <c r="I17" s="30">
        <v>12.96</v>
      </c>
      <c r="J17" s="30">
        <v>13.13</v>
      </c>
      <c r="K17" s="30">
        <v>11.608000000000001</v>
      </c>
      <c r="L17" s="30">
        <v>11.250399999999999</v>
      </c>
      <c r="M17" s="30">
        <v>10.51</v>
      </c>
      <c r="N17" s="30">
        <v>11.5</v>
      </c>
      <c r="O17" s="125">
        <v>12.14</v>
      </c>
      <c r="P17" s="137">
        <f t="shared" ref="P17:P20" si="3">SUM(B17:O17)/COUNTIF(B17:O17,"&gt;0")</f>
        <v>11.916931666730278</v>
      </c>
      <c r="R17" s="138"/>
      <c r="S17" s="138"/>
    </row>
    <row r="18" spans="1:23" s="25" customFormat="1" ht="30" customHeight="1">
      <c r="A18" s="24" t="s">
        <v>18</v>
      </c>
      <c r="B18" s="56">
        <v>30.2</v>
      </c>
      <c r="C18" s="32">
        <v>38.137799999999999</v>
      </c>
      <c r="D18" s="32">
        <v>43.399200000000008</v>
      </c>
      <c r="E18" s="32">
        <v>66</v>
      </c>
      <c r="F18" s="32">
        <v>26.25</v>
      </c>
      <c r="G18" s="32">
        <v>32.07</v>
      </c>
      <c r="H18" s="32">
        <v>46.992266999999998</v>
      </c>
      <c r="I18" s="32">
        <v>49.71</v>
      </c>
      <c r="J18" s="32">
        <v>37</v>
      </c>
      <c r="K18" s="32">
        <v>34.81</v>
      </c>
      <c r="L18" s="32">
        <v>44.61</v>
      </c>
      <c r="M18" s="32">
        <v>40</v>
      </c>
      <c r="N18" s="32">
        <v>35</v>
      </c>
      <c r="O18" s="126">
        <v>39.770000000000003</v>
      </c>
      <c r="P18" s="139">
        <f t="shared" si="3"/>
        <v>40.282090499999995</v>
      </c>
      <c r="R18" s="138"/>
      <c r="S18" s="138"/>
    </row>
    <row r="19" spans="1:23" s="41" customFormat="1" ht="30" customHeight="1">
      <c r="A19" s="26" t="s">
        <v>17</v>
      </c>
      <c r="B19" s="57">
        <v>25787</v>
      </c>
      <c r="C19" s="33">
        <v>26621</v>
      </c>
      <c r="D19" s="33">
        <v>24182</v>
      </c>
      <c r="E19" s="33">
        <v>25550</v>
      </c>
      <c r="F19" s="33">
        <v>24400</v>
      </c>
      <c r="G19" s="33">
        <v>24066</v>
      </c>
      <c r="H19" s="33">
        <v>23440</v>
      </c>
      <c r="I19" s="33">
        <v>25000</v>
      </c>
      <c r="J19" s="33">
        <v>24862</v>
      </c>
      <c r="K19" s="33">
        <v>25009</v>
      </c>
      <c r="L19" s="33">
        <v>25186</v>
      </c>
      <c r="M19" s="33">
        <v>25685</v>
      </c>
      <c r="N19" s="33">
        <v>23700</v>
      </c>
      <c r="O19" s="127">
        <v>26001</v>
      </c>
      <c r="P19" s="140">
        <f t="shared" si="3"/>
        <v>24963.5</v>
      </c>
      <c r="R19" s="138"/>
      <c r="S19" s="138"/>
    </row>
    <row r="20" spans="1:23" s="129" customFormat="1" ht="30" customHeight="1" thickBot="1">
      <c r="A20" s="27" t="s">
        <v>19</v>
      </c>
      <c r="B20" s="58">
        <v>17493</v>
      </c>
      <c r="C20" s="34">
        <v>15586</v>
      </c>
      <c r="D20" s="34">
        <v>15027</v>
      </c>
      <c r="E20" s="34">
        <v>15300</v>
      </c>
      <c r="F20" s="34">
        <v>14200</v>
      </c>
      <c r="G20" s="34">
        <v>14429</v>
      </c>
      <c r="H20" s="34">
        <v>16140</v>
      </c>
      <c r="I20" s="34">
        <v>14590</v>
      </c>
      <c r="J20" s="34">
        <v>16177</v>
      </c>
      <c r="K20" s="34">
        <v>14248</v>
      </c>
      <c r="L20" s="34">
        <v>14511</v>
      </c>
      <c r="M20" s="34">
        <v>14006</v>
      </c>
      <c r="N20" s="34">
        <v>13930</v>
      </c>
      <c r="O20" s="128">
        <v>15943</v>
      </c>
      <c r="P20" s="141">
        <f t="shared" si="3"/>
        <v>15112.857142857143</v>
      </c>
      <c r="R20" s="138"/>
      <c r="S20" s="138"/>
    </row>
    <row r="21" spans="1:23" s="129" customFormat="1" ht="30" customHeight="1" thickBot="1">
      <c r="A21" s="28" t="s">
        <v>77</v>
      </c>
      <c r="B21" s="29">
        <f>IF(B17=0," --- ",ROUND(12*(1/B17*B19),))</f>
        <v>19425</v>
      </c>
      <c r="C21" s="29">
        <f t="shared" ref="C21:O22" si="4">IF(C17=0," --- ",ROUND(12*(1/C17*C19),))</f>
        <v>27132</v>
      </c>
      <c r="D21" s="29">
        <f t="shared" si="4"/>
        <v>27350</v>
      </c>
      <c r="E21" s="29">
        <f t="shared" si="4"/>
        <v>24528</v>
      </c>
      <c r="F21" s="29">
        <f t="shared" si="4"/>
        <v>23294</v>
      </c>
      <c r="G21" s="29">
        <f t="shared" si="4"/>
        <v>28850</v>
      </c>
      <c r="H21" s="29">
        <f t="shared" si="4"/>
        <v>27191</v>
      </c>
      <c r="I21" s="29">
        <f t="shared" si="4"/>
        <v>23148</v>
      </c>
      <c r="J21" s="29">
        <f t="shared" si="4"/>
        <v>22722</v>
      </c>
      <c r="K21" s="29">
        <f t="shared" si="4"/>
        <v>25854</v>
      </c>
      <c r="L21" s="29">
        <f t="shared" si="4"/>
        <v>26864</v>
      </c>
      <c r="M21" s="29">
        <f t="shared" si="4"/>
        <v>29326</v>
      </c>
      <c r="N21" s="29">
        <f t="shared" si="4"/>
        <v>24730</v>
      </c>
      <c r="O21" s="130">
        <f t="shared" si="4"/>
        <v>25701</v>
      </c>
      <c r="P21" s="131">
        <f>ROUND(SUM(B21:O21)/COUNTIF(B21:O21,"&gt;0"),)</f>
        <v>25437</v>
      </c>
    </row>
    <row r="22" spans="1:23" s="129" customFormat="1" ht="30" customHeight="1" thickBot="1">
      <c r="A22" s="28" t="s">
        <v>78</v>
      </c>
      <c r="B22" s="68">
        <f>IF(B18=0," --- ",ROUND(12*(1/B18*B20),))</f>
        <v>6951</v>
      </c>
      <c r="C22" s="68">
        <f t="shared" si="4"/>
        <v>4904</v>
      </c>
      <c r="D22" s="68">
        <f t="shared" si="4"/>
        <v>4155</v>
      </c>
      <c r="E22" s="68">
        <f t="shared" si="4"/>
        <v>2782</v>
      </c>
      <c r="F22" s="68">
        <f t="shared" si="4"/>
        <v>6491</v>
      </c>
      <c r="G22" s="68">
        <f t="shared" si="4"/>
        <v>5399</v>
      </c>
      <c r="H22" s="68">
        <f t="shared" si="4"/>
        <v>4122</v>
      </c>
      <c r="I22" s="68">
        <f t="shared" si="4"/>
        <v>3522</v>
      </c>
      <c r="J22" s="68">
        <f t="shared" si="4"/>
        <v>5247</v>
      </c>
      <c r="K22" s="68">
        <f t="shared" si="4"/>
        <v>4912</v>
      </c>
      <c r="L22" s="68">
        <f t="shared" si="4"/>
        <v>3903</v>
      </c>
      <c r="M22" s="68">
        <f t="shared" si="4"/>
        <v>4202</v>
      </c>
      <c r="N22" s="68">
        <f t="shared" si="4"/>
        <v>4776</v>
      </c>
      <c r="O22" s="133">
        <f t="shared" si="4"/>
        <v>4811</v>
      </c>
      <c r="P22" s="131">
        <f>ROUND(SUM(B22:O22)/COUNTIF(B22:O22,"&gt;0"),)</f>
        <v>4727</v>
      </c>
    </row>
    <row r="23" spans="1:23" s="41" customFormat="1" ht="30" customHeight="1" thickBot="1">
      <c r="A23" s="28" t="s">
        <v>79</v>
      </c>
      <c r="B23" s="68">
        <f t="shared" ref="B23:P23" si="5">IF(B17=0," --- ",B21+B22)</f>
        <v>26376</v>
      </c>
      <c r="C23" s="68">
        <f t="shared" si="5"/>
        <v>32036</v>
      </c>
      <c r="D23" s="68">
        <f t="shared" si="5"/>
        <v>31505</v>
      </c>
      <c r="E23" s="68">
        <f t="shared" si="5"/>
        <v>27310</v>
      </c>
      <c r="F23" s="68">
        <f t="shared" si="5"/>
        <v>29785</v>
      </c>
      <c r="G23" s="68">
        <f t="shared" si="5"/>
        <v>34249</v>
      </c>
      <c r="H23" s="68">
        <f t="shared" si="5"/>
        <v>31313</v>
      </c>
      <c r="I23" s="68">
        <f t="shared" si="5"/>
        <v>26670</v>
      </c>
      <c r="J23" s="68">
        <f t="shared" si="5"/>
        <v>27969</v>
      </c>
      <c r="K23" s="68">
        <f t="shared" si="5"/>
        <v>30766</v>
      </c>
      <c r="L23" s="68">
        <f t="shared" si="5"/>
        <v>30767</v>
      </c>
      <c r="M23" s="68">
        <f t="shared" si="5"/>
        <v>33528</v>
      </c>
      <c r="N23" s="68">
        <f t="shared" si="5"/>
        <v>29506</v>
      </c>
      <c r="O23" s="133">
        <f t="shared" si="5"/>
        <v>30512</v>
      </c>
      <c r="P23" s="131">
        <f t="shared" si="5"/>
        <v>30164</v>
      </c>
    </row>
    <row r="24" spans="1:23" s="15" customFormat="1" ht="30" customHeight="1" thickBot="1">
      <c r="A24" s="21">
        <v>2009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44"/>
      <c r="Q24" s="19"/>
      <c r="R24" s="19"/>
      <c r="S24" s="19"/>
      <c r="T24" s="20"/>
      <c r="U24" s="20"/>
      <c r="V24" s="20"/>
      <c r="W24" s="20"/>
    </row>
    <row r="25" spans="1:23" s="41" customFormat="1" ht="30" customHeight="1">
      <c r="A25" s="23" t="s">
        <v>16</v>
      </c>
      <c r="B25" s="55">
        <v>15.93</v>
      </c>
      <c r="C25" s="30">
        <v>11.6</v>
      </c>
      <c r="D25" s="30">
        <v>10.61</v>
      </c>
      <c r="E25" s="30">
        <v>12.5</v>
      </c>
      <c r="F25" s="30">
        <v>10.55</v>
      </c>
      <c r="G25" s="30">
        <v>10.01</v>
      </c>
      <c r="H25" s="30">
        <v>10.49824561403509</v>
      </c>
      <c r="I25" s="30">
        <v>12.96</v>
      </c>
      <c r="J25" s="30">
        <v>13.13</v>
      </c>
      <c r="K25" s="30">
        <v>11.608000000000001</v>
      </c>
      <c r="L25" s="30">
        <v>11.250399999999999</v>
      </c>
      <c r="M25" s="30">
        <v>10.51</v>
      </c>
      <c r="N25" s="30">
        <v>10.01</v>
      </c>
      <c r="O25" s="125">
        <v>12.14</v>
      </c>
      <c r="P25" s="137">
        <f t="shared" ref="P25:P28" si="6">SUM(B25:O25)/COUNTIF(B25:O25,"&gt;0")</f>
        <v>11.664760401002505</v>
      </c>
      <c r="R25" s="138"/>
      <c r="S25" s="138"/>
    </row>
    <row r="26" spans="1:23" s="25" customFormat="1" ht="30" customHeight="1">
      <c r="A26" s="24" t="s">
        <v>18</v>
      </c>
      <c r="B26" s="56">
        <v>30.2</v>
      </c>
      <c r="C26" s="32">
        <v>37.39</v>
      </c>
      <c r="D26" s="32">
        <v>40.56</v>
      </c>
      <c r="E26" s="32">
        <v>74</v>
      </c>
      <c r="F26" s="32">
        <v>25</v>
      </c>
      <c r="G26" s="32">
        <v>32.07</v>
      </c>
      <c r="H26" s="32">
        <v>46.297800000000002</v>
      </c>
      <c r="I26" s="32">
        <v>49.71</v>
      </c>
      <c r="J26" s="32">
        <v>37</v>
      </c>
      <c r="K26" s="32">
        <v>32.81</v>
      </c>
      <c r="L26" s="32">
        <v>44.61</v>
      </c>
      <c r="M26" s="32">
        <v>40</v>
      </c>
      <c r="N26" s="32">
        <v>31.5</v>
      </c>
      <c r="O26" s="126">
        <v>39.770000000000003</v>
      </c>
      <c r="P26" s="139">
        <f t="shared" si="6"/>
        <v>40.065557142857138</v>
      </c>
      <c r="R26" s="138"/>
      <c r="S26" s="138"/>
    </row>
    <row r="27" spans="1:23" s="41" customFormat="1" ht="30" customHeight="1">
      <c r="A27" s="26" t="s">
        <v>17</v>
      </c>
      <c r="B27" s="57">
        <v>24249.624</v>
      </c>
      <c r="C27" s="33">
        <v>25126</v>
      </c>
      <c r="D27" s="33">
        <v>23219</v>
      </c>
      <c r="E27" s="33">
        <v>24840</v>
      </c>
      <c r="F27" s="33">
        <v>23450</v>
      </c>
      <c r="G27" s="33">
        <v>23177</v>
      </c>
      <c r="H27" s="33">
        <v>22720</v>
      </c>
      <c r="I27" s="33">
        <v>24080</v>
      </c>
      <c r="J27" s="33">
        <v>24039</v>
      </c>
      <c r="K27" s="33">
        <v>23818</v>
      </c>
      <c r="L27" s="33">
        <v>23981</v>
      </c>
      <c r="M27" s="33">
        <v>24400</v>
      </c>
      <c r="N27" s="33">
        <v>22600</v>
      </c>
      <c r="O27" s="127">
        <v>24760</v>
      </c>
      <c r="P27" s="140">
        <f t="shared" si="6"/>
        <v>23889.973142857143</v>
      </c>
      <c r="R27" s="138"/>
      <c r="S27" s="138"/>
    </row>
    <row r="28" spans="1:23" s="129" customFormat="1" ht="30" customHeight="1" thickBot="1">
      <c r="A28" s="27" t="s">
        <v>19</v>
      </c>
      <c r="B28" s="58">
        <v>13412.717499999999</v>
      </c>
      <c r="C28" s="34">
        <v>14382</v>
      </c>
      <c r="D28" s="34">
        <v>12652</v>
      </c>
      <c r="E28" s="34">
        <v>13130</v>
      </c>
      <c r="F28" s="34">
        <v>12800</v>
      </c>
      <c r="G28" s="34">
        <v>11776</v>
      </c>
      <c r="H28" s="34">
        <v>13120</v>
      </c>
      <c r="I28" s="34">
        <v>13286</v>
      </c>
      <c r="J28" s="34">
        <v>13216</v>
      </c>
      <c r="K28" s="34">
        <v>12855</v>
      </c>
      <c r="L28" s="34">
        <v>13306</v>
      </c>
      <c r="M28" s="34">
        <v>12790</v>
      </c>
      <c r="N28" s="34">
        <v>12308</v>
      </c>
      <c r="O28" s="128">
        <v>13200</v>
      </c>
      <c r="P28" s="141">
        <f t="shared" si="6"/>
        <v>13016.694107142857</v>
      </c>
      <c r="R28" s="138"/>
      <c r="S28" s="138"/>
    </row>
    <row r="29" spans="1:23" s="129" customFormat="1" ht="30" customHeight="1" thickBot="1">
      <c r="A29" s="28" t="s">
        <v>77</v>
      </c>
      <c r="B29" s="29">
        <f>IF(B25=0," --- ",ROUND(12*(1/B25*B27),))</f>
        <v>18267</v>
      </c>
      <c r="C29" s="29">
        <f t="shared" ref="C29:O30" si="7">IF(C25=0," --- ",ROUND(12*(1/C25*C27),))</f>
        <v>25992</v>
      </c>
      <c r="D29" s="29">
        <f t="shared" si="7"/>
        <v>26261</v>
      </c>
      <c r="E29" s="29">
        <f t="shared" si="7"/>
        <v>23846</v>
      </c>
      <c r="F29" s="29">
        <f t="shared" si="7"/>
        <v>26673</v>
      </c>
      <c r="G29" s="29">
        <f t="shared" si="7"/>
        <v>27785</v>
      </c>
      <c r="H29" s="29">
        <f t="shared" si="7"/>
        <v>25970</v>
      </c>
      <c r="I29" s="29">
        <f t="shared" si="7"/>
        <v>22296</v>
      </c>
      <c r="J29" s="29">
        <f t="shared" si="7"/>
        <v>21970</v>
      </c>
      <c r="K29" s="29">
        <f t="shared" si="7"/>
        <v>24622</v>
      </c>
      <c r="L29" s="29">
        <f t="shared" si="7"/>
        <v>25579</v>
      </c>
      <c r="M29" s="29">
        <f t="shared" si="7"/>
        <v>27859</v>
      </c>
      <c r="N29" s="29">
        <f t="shared" si="7"/>
        <v>27093</v>
      </c>
      <c r="O29" s="130">
        <f t="shared" si="7"/>
        <v>24474</v>
      </c>
      <c r="P29" s="131">
        <f>ROUND(SUM(B29:O29)/COUNTIF(B29:O29,"&gt;0"),)</f>
        <v>24906</v>
      </c>
    </row>
    <row r="30" spans="1:23" s="129" customFormat="1" ht="30" customHeight="1" thickBot="1">
      <c r="A30" s="28" t="s">
        <v>78</v>
      </c>
      <c r="B30" s="68">
        <f>IF(B26=0," --- ",ROUND(12*(1/B26*B28),))</f>
        <v>5330</v>
      </c>
      <c r="C30" s="68">
        <f t="shared" si="7"/>
        <v>4616</v>
      </c>
      <c r="D30" s="68">
        <f t="shared" si="7"/>
        <v>3743</v>
      </c>
      <c r="E30" s="68">
        <f t="shared" si="7"/>
        <v>2129</v>
      </c>
      <c r="F30" s="68">
        <f t="shared" si="7"/>
        <v>6144</v>
      </c>
      <c r="G30" s="68">
        <f t="shared" si="7"/>
        <v>4406</v>
      </c>
      <c r="H30" s="68">
        <f t="shared" si="7"/>
        <v>3401</v>
      </c>
      <c r="I30" s="68">
        <f t="shared" si="7"/>
        <v>3207</v>
      </c>
      <c r="J30" s="68">
        <f t="shared" si="7"/>
        <v>4286</v>
      </c>
      <c r="K30" s="68">
        <f t="shared" si="7"/>
        <v>4702</v>
      </c>
      <c r="L30" s="68">
        <f t="shared" si="7"/>
        <v>3579</v>
      </c>
      <c r="M30" s="68">
        <f t="shared" si="7"/>
        <v>3837</v>
      </c>
      <c r="N30" s="68">
        <f t="shared" si="7"/>
        <v>4689</v>
      </c>
      <c r="O30" s="133">
        <f t="shared" si="7"/>
        <v>3983</v>
      </c>
      <c r="P30" s="131">
        <f>ROUND(SUM(B30:O30)/COUNTIF(B30:O30,"&gt;0"),)</f>
        <v>4147</v>
      </c>
    </row>
    <row r="31" spans="1:23" s="41" customFormat="1" ht="30" customHeight="1" thickBot="1">
      <c r="A31" s="28" t="s">
        <v>79</v>
      </c>
      <c r="B31" s="68">
        <f t="shared" ref="B31:P31" si="8">IF(B25=0," --- ",B29+B30)</f>
        <v>23597</v>
      </c>
      <c r="C31" s="68">
        <f t="shared" si="8"/>
        <v>30608</v>
      </c>
      <c r="D31" s="68">
        <f t="shared" si="8"/>
        <v>30004</v>
      </c>
      <c r="E31" s="68">
        <f t="shared" si="8"/>
        <v>25975</v>
      </c>
      <c r="F31" s="68">
        <f t="shared" si="8"/>
        <v>32817</v>
      </c>
      <c r="G31" s="68">
        <f t="shared" si="8"/>
        <v>32191</v>
      </c>
      <c r="H31" s="68">
        <f t="shared" si="8"/>
        <v>29371</v>
      </c>
      <c r="I31" s="68">
        <f t="shared" si="8"/>
        <v>25503</v>
      </c>
      <c r="J31" s="68">
        <f t="shared" si="8"/>
        <v>26256</v>
      </c>
      <c r="K31" s="68">
        <f t="shared" si="8"/>
        <v>29324</v>
      </c>
      <c r="L31" s="68">
        <f t="shared" si="8"/>
        <v>29158</v>
      </c>
      <c r="M31" s="68">
        <f t="shared" si="8"/>
        <v>31696</v>
      </c>
      <c r="N31" s="68">
        <f t="shared" si="8"/>
        <v>31782</v>
      </c>
      <c r="O31" s="133">
        <f t="shared" si="8"/>
        <v>28457</v>
      </c>
      <c r="P31" s="131">
        <f t="shared" si="8"/>
        <v>29053</v>
      </c>
    </row>
    <row r="32" spans="1:23" s="41" customFormat="1" ht="15" customHeight="1" thickBot="1">
      <c r="C32" s="35"/>
      <c r="D32" s="35"/>
      <c r="E32" s="35"/>
      <c r="F32" s="35"/>
      <c r="G32" s="142"/>
      <c r="H32" s="142"/>
    </row>
    <row r="33" spans="1:17" s="37" customFormat="1" ht="30" customHeight="1" thickBot="1">
      <c r="A33" s="143" t="s">
        <v>80</v>
      </c>
      <c r="B33" s="144">
        <f>IF(OR(B15=" --- ",B23=" --- ")," --- ",B15/B23*100-100)</f>
        <v>-2.794206854716407</v>
      </c>
      <c r="C33" s="36">
        <f t="shared" ref="C33:P33" si="9">IF(OR(C15=" --- ",C23=" --- ")," --- ",C15/C23*100-100)</f>
        <v>-3.1495817205643704</v>
      </c>
      <c r="D33" s="36">
        <f t="shared" si="9"/>
        <v>-0.79035073797810185</v>
      </c>
      <c r="E33" s="36">
        <f t="shared" si="9"/>
        <v>-1.3694617356279792</v>
      </c>
      <c r="F33" s="36">
        <f t="shared" si="9"/>
        <v>-1.0676515024341029</v>
      </c>
      <c r="G33" s="36">
        <f t="shared" si="9"/>
        <v>-1.1620777248970882</v>
      </c>
      <c r="H33" s="36">
        <f t="shared" si="9"/>
        <v>-10.209817008910036</v>
      </c>
      <c r="I33" s="36">
        <f t="shared" si="9"/>
        <v>-2.350956130483695</v>
      </c>
      <c r="J33" s="36" t="str">
        <f t="shared" si="9"/>
        <v xml:space="preserve"> --- </v>
      </c>
      <c r="K33" s="36">
        <f t="shared" si="9"/>
        <v>-3.8809074952870048</v>
      </c>
      <c r="L33" s="36">
        <f t="shared" si="9"/>
        <v>2.938213020443996</v>
      </c>
      <c r="M33" s="36">
        <f t="shared" si="9"/>
        <v>-2.2071104748270187</v>
      </c>
      <c r="N33" s="36">
        <f t="shared" si="9"/>
        <v>-19.765471429539744</v>
      </c>
      <c r="O33" s="145">
        <f t="shared" si="9"/>
        <v>-1.6354221289984281</v>
      </c>
      <c r="P33" s="146">
        <f t="shared" si="9"/>
        <v>-3.0798302612385555</v>
      </c>
      <c r="Q33" s="147"/>
    </row>
    <row r="34" spans="1:17" s="37" customFormat="1" ht="30" customHeight="1" thickBot="1">
      <c r="A34" s="143" t="s">
        <v>48</v>
      </c>
      <c r="B34" s="148">
        <f>IF(OR(B23=" --- ",B31=" --- ")," --- ",B23/B31*100-100)</f>
        <v>11.776920795016309</v>
      </c>
      <c r="C34" s="149">
        <f t="shared" ref="C34:P34" si="10">IF(OR(C23=" --- ",C31=" --- ")," --- ",C23/C31*100-100)</f>
        <v>4.6654469419759437</v>
      </c>
      <c r="D34" s="149">
        <f t="shared" si="10"/>
        <v>5.0026663111585066</v>
      </c>
      <c r="E34" s="149">
        <f t="shared" si="10"/>
        <v>5.1395572666025089</v>
      </c>
      <c r="F34" s="149">
        <f t="shared" si="10"/>
        <v>-9.2391138739068168</v>
      </c>
      <c r="G34" s="149">
        <f t="shared" si="10"/>
        <v>6.3930912366810588</v>
      </c>
      <c r="H34" s="149">
        <f t="shared" si="10"/>
        <v>6.6119641823567434</v>
      </c>
      <c r="I34" s="149">
        <f t="shared" si="10"/>
        <v>4.5759322432654841</v>
      </c>
      <c r="J34" s="149">
        <f t="shared" si="10"/>
        <v>6.5242230347349164</v>
      </c>
      <c r="K34" s="149">
        <f t="shared" si="10"/>
        <v>4.9174737416450682</v>
      </c>
      <c r="L34" s="149">
        <f t="shared" si="10"/>
        <v>5.5182111255916055</v>
      </c>
      <c r="M34" s="149">
        <f t="shared" si="10"/>
        <v>5.7799091367996027</v>
      </c>
      <c r="N34" s="149">
        <f t="shared" si="10"/>
        <v>-7.1612862626644045</v>
      </c>
      <c r="O34" s="150">
        <f t="shared" si="10"/>
        <v>7.2214217942861154</v>
      </c>
      <c r="P34" s="151">
        <f t="shared" si="10"/>
        <v>3.8240457095652687</v>
      </c>
      <c r="Q34" s="147"/>
    </row>
    <row r="35" spans="1:17" s="37" customFormat="1" ht="15" customHeight="1" thickBot="1">
      <c r="A35" s="3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7" s="37" customFormat="1" ht="30" customHeight="1" thickBot="1">
      <c r="A36" s="152" t="s">
        <v>81</v>
      </c>
      <c r="B36" s="153">
        <f>IF(OR(B15=" --- ",B23=" --- ")," --- ",B15-B23)</f>
        <v>-737</v>
      </c>
      <c r="C36" s="39">
        <f t="shared" ref="C36:P36" si="11">IF(OR(C15=" --- ",C23=" --- ")," --- ",C15-C23)</f>
        <v>-1009</v>
      </c>
      <c r="D36" s="39">
        <f t="shared" si="11"/>
        <v>-249</v>
      </c>
      <c r="E36" s="39">
        <f t="shared" si="11"/>
        <v>-374</v>
      </c>
      <c r="F36" s="39">
        <f t="shared" si="11"/>
        <v>-318</v>
      </c>
      <c r="G36" s="39">
        <f t="shared" si="11"/>
        <v>-398</v>
      </c>
      <c r="H36" s="39">
        <f t="shared" si="11"/>
        <v>-3197</v>
      </c>
      <c r="I36" s="39">
        <f t="shared" si="11"/>
        <v>-627</v>
      </c>
      <c r="J36" s="39" t="str">
        <f t="shared" si="11"/>
        <v xml:space="preserve"> --- </v>
      </c>
      <c r="K36" s="39">
        <f t="shared" si="11"/>
        <v>-1194</v>
      </c>
      <c r="L36" s="39">
        <f t="shared" si="11"/>
        <v>904</v>
      </c>
      <c r="M36" s="39">
        <f t="shared" si="11"/>
        <v>-740</v>
      </c>
      <c r="N36" s="39">
        <f t="shared" si="11"/>
        <v>-5832</v>
      </c>
      <c r="O36" s="154">
        <f t="shared" si="11"/>
        <v>-499</v>
      </c>
      <c r="P36" s="155">
        <f t="shared" si="11"/>
        <v>-929</v>
      </c>
    </row>
    <row r="37" spans="1:17" s="37" customFormat="1" ht="30" customHeight="1" thickBot="1">
      <c r="A37" s="152" t="s">
        <v>49</v>
      </c>
      <c r="B37" s="156">
        <f>IF(OR(B23=" --- ",B31=" --- ")," --- ",B23-B31)</f>
        <v>2779</v>
      </c>
      <c r="C37" s="157">
        <f t="shared" ref="C37:P37" si="12">IF(OR(C23=" --- ",C31=" --- ")," --- ",C23-C31)</f>
        <v>1428</v>
      </c>
      <c r="D37" s="157">
        <f t="shared" si="12"/>
        <v>1501</v>
      </c>
      <c r="E37" s="157">
        <f t="shared" si="12"/>
        <v>1335</v>
      </c>
      <c r="F37" s="157">
        <f t="shared" si="12"/>
        <v>-3032</v>
      </c>
      <c r="G37" s="157">
        <f t="shared" si="12"/>
        <v>2058</v>
      </c>
      <c r="H37" s="157">
        <f t="shared" si="12"/>
        <v>1942</v>
      </c>
      <c r="I37" s="157">
        <f t="shared" si="12"/>
        <v>1167</v>
      </c>
      <c r="J37" s="157">
        <f t="shared" si="12"/>
        <v>1713</v>
      </c>
      <c r="K37" s="157">
        <f t="shared" si="12"/>
        <v>1442</v>
      </c>
      <c r="L37" s="157">
        <f t="shared" si="12"/>
        <v>1609</v>
      </c>
      <c r="M37" s="157">
        <f t="shared" si="12"/>
        <v>1832</v>
      </c>
      <c r="N37" s="157">
        <f t="shared" si="12"/>
        <v>-2276</v>
      </c>
      <c r="O37" s="158">
        <f t="shared" si="12"/>
        <v>2055</v>
      </c>
      <c r="P37" s="159">
        <f t="shared" si="12"/>
        <v>1111</v>
      </c>
    </row>
    <row r="38" spans="1:17" s="41" customFormat="1" ht="17.25" customHeight="1">
      <c r="A38" s="37" t="s">
        <v>82</v>
      </c>
      <c r="C38" s="40"/>
      <c r="F38" s="160"/>
      <c r="I38" s="35"/>
      <c r="Q38" s="161">
        <v>153</v>
      </c>
    </row>
    <row r="39" spans="1:17" s="41" customFormat="1" ht="21" customHeight="1">
      <c r="C39" s="40"/>
      <c r="P39" s="16" t="s">
        <v>111</v>
      </c>
    </row>
    <row r="41" spans="1:17" ht="15">
      <c r="C41" s="40"/>
      <c r="D41" s="41"/>
    </row>
    <row r="42" spans="1:17" ht="15.75" thickBot="1">
      <c r="C42" s="40"/>
      <c r="D42" s="41"/>
    </row>
    <row r="43" spans="1:17" ht="16.5" thickBot="1">
      <c r="B43" s="42"/>
      <c r="C43" s="40"/>
      <c r="D43" s="41"/>
    </row>
    <row r="44" spans="1:17" ht="15">
      <c r="C44" s="40"/>
      <c r="D44" s="41"/>
    </row>
    <row r="45" spans="1:17" ht="15">
      <c r="C45" s="40"/>
      <c r="D45" s="41"/>
    </row>
    <row r="46" spans="1:17" ht="15">
      <c r="C46" s="41"/>
      <c r="D46" s="41"/>
    </row>
    <row r="94" spans="1:16" ht="13.5" thickBot="1">
      <c r="P94" s="16" t="s">
        <v>112</v>
      </c>
    </row>
    <row r="95" spans="1:16" ht="16.5" thickBot="1">
      <c r="A95" s="178" t="s">
        <v>84</v>
      </c>
      <c r="B95" s="180" t="s">
        <v>1</v>
      </c>
      <c r="C95" s="181"/>
      <c r="D95" s="181"/>
      <c r="E95" s="181"/>
      <c r="F95" s="181"/>
      <c r="G95" s="181"/>
      <c r="H95" s="181"/>
      <c r="I95" s="181"/>
      <c r="J95" s="181"/>
      <c r="K95" s="181"/>
      <c r="L95" s="181"/>
      <c r="M95" s="181"/>
      <c r="N95" s="181"/>
      <c r="O95" s="181"/>
      <c r="P95" s="51"/>
    </row>
    <row r="96" spans="1:16" ht="114" customHeight="1" thickBot="1">
      <c r="A96" s="179"/>
      <c r="B96" s="17" t="s">
        <v>2</v>
      </c>
      <c r="C96" s="18" t="s">
        <v>3</v>
      </c>
      <c r="D96" s="18" t="s">
        <v>4</v>
      </c>
      <c r="E96" s="18" t="s">
        <v>5</v>
      </c>
      <c r="F96" s="18" t="s">
        <v>6</v>
      </c>
      <c r="G96" s="18" t="s">
        <v>7</v>
      </c>
      <c r="H96" s="18" t="s">
        <v>8</v>
      </c>
      <c r="I96" s="18" t="s">
        <v>9</v>
      </c>
      <c r="J96" s="18" t="s">
        <v>10</v>
      </c>
      <c r="K96" s="18" t="s">
        <v>11</v>
      </c>
      <c r="L96" s="18" t="s">
        <v>12</v>
      </c>
      <c r="M96" s="18" t="s">
        <v>13</v>
      </c>
      <c r="N96" s="18" t="s">
        <v>15</v>
      </c>
      <c r="O96" s="49" t="s">
        <v>14</v>
      </c>
      <c r="P96" s="52" t="s">
        <v>34</v>
      </c>
    </row>
    <row r="97" spans="1:16" ht="30" customHeight="1" thickBot="1">
      <c r="A97" s="143" t="s">
        <v>85</v>
      </c>
      <c r="B97" s="144">
        <f>IF(OR(B13=" --- ",B21=" --- ")," --- ",B13/B21*100-100)</f>
        <v>0</v>
      </c>
      <c r="C97" s="36">
        <f t="shared" ref="C97:P97" si="13">IF(OR(C13=" --- ",C21=" --- ")," --- ",C13/C21*100-100)</f>
        <v>-2.6242075777679474</v>
      </c>
      <c r="D97" s="36">
        <f t="shared" si="13"/>
        <v>0</v>
      </c>
      <c r="E97" s="36">
        <f t="shared" si="13"/>
        <v>-0.39138943248532598</v>
      </c>
      <c r="F97" s="36">
        <f t="shared" si="13"/>
        <v>0.14596033313299017</v>
      </c>
      <c r="G97" s="36">
        <f t="shared" si="13"/>
        <v>0.3500866551126478</v>
      </c>
      <c r="H97" s="36">
        <f t="shared" si="13"/>
        <v>-11.775955279320357</v>
      </c>
      <c r="I97" s="36">
        <f t="shared" si="13"/>
        <v>-2.501296008294446</v>
      </c>
      <c r="J97" s="36" t="str">
        <f t="shared" si="13"/>
        <v xml:space="preserve"> --- </v>
      </c>
      <c r="K97" s="36">
        <f t="shared" si="13"/>
        <v>-0.55310590237486679</v>
      </c>
      <c r="L97" s="36">
        <f t="shared" si="13"/>
        <v>2.7285586658725407</v>
      </c>
      <c r="M97" s="36">
        <f t="shared" si="13"/>
        <v>-3.5054218099979551</v>
      </c>
      <c r="N97" s="36">
        <f t="shared" si="13"/>
        <v>-18.851597250303271</v>
      </c>
      <c r="O97" s="145">
        <f t="shared" si="13"/>
        <v>-0.1595268666588936</v>
      </c>
      <c r="P97" s="146">
        <f t="shared" si="13"/>
        <v>-2.0796477572040715</v>
      </c>
    </row>
    <row r="98" spans="1:16" ht="30" customHeight="1" thickBot="1">
      <c r="A98" s="143" t="s">
        <v>86</v>
      </c>
      <c r="B98" s="148">
        <f>IF(OR(B21=" --- ",B29=" --- ")," --- ",B21/B29*100-100)</f>
        <v>6.3393003777303392</v>
      </c>
      <c r="C98" s="149">
        <f t="shared" ref="C98:P98" si="14">IF(OR(C21=" --- ",C29=" --- ")," --- ",C21/C29*100-100)</f>
        <v>4.3859649122806985</v>
      </c>
      <c r="D98" s="149">
        <f t="shared" si="14"/>
        <v>4.1468337077795923</v>
      </c>
      <c r="E98" s="149">
        <f t="shared" si="14"/>
        <v>2.860018451731932</v>
      </c>
      <c r="F98" s="149">
        <f t="shared" si="14"/>
        <v>-12.668241292692983</v>
      </c>
      <c r="G98" s="149">
        <f t="shared" si="14"/>
        <v>3.8330034191110371</v>
      </c>
      <c r="H98" s="149">
        <f t="shared" si="14"/>
        <v>4.7015787447054294</v>
      </c>
      <c r="I98" s="149">
        <f t="shared" si="14"/>
        <v>3.821313240043068</v>
      </c>
      <c r="J98" s="149">
        <f t="shared" si="14"/>
        <v>3.422849340009094</v>
      </c>
      <c r="K98" s="149">
        <f t="shared" si="14"/>
        <v>5.0036552676468062</v>
      </c>
      <c r="L98" s="149">
        <f t="shared" si="14"/>
        <v>5.0236522147073686</v>
      </c>
      <c r="M98" s="149">
        <f t="shared" si="14"/>
        <v>5.2658027926343323</v>
      </c>
      <c r="N98" s="149">
        <f t="shared" si="14"/>
        <v>-8.7218100616395304</v>
      </c>
      <c r="O98" s="150">
        <f t="shared" si="14"/>
        <v>5.0134836969845509</v>
      </c>
      <c r="P98" s="151">
        <f t="shared" si="14"/>
        <v>2.132016381594795</v>
      </c>
    </row>
    <row r="99" spans="1:16" ht="15" customHeight="1" thickBot="1">
      <c r="A99" s="162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163"/>
    </row>
    <row r="100" spans="1:16" ht="30" customHeight="1" thickBot="1">
      <c r="A100" s="152" t="s">
        <v>87</v>
      </c>
      <c r="B100" s="153">
        <f>IF(OR(B13=" --- ",B21=" --- ")," --- ",B13-B21)</f>
        <v>0</v>
      </c>
      <c r="C100" s="39">
        <f t="shared" ref="C100:P100" si="15">IF(OR(C13=" --- ",C21=" --- ")," --- ",C13-C21)</f>
        <v>-712</v>
      </c>
      <c r="D100" s="39">
        <f t="shared" si="15"/>
        <v>0</v>
      </c>
      <c r="E100" s="39">
        <f t="shared" si="15"/>
        <v>-96</v>
      </c>
      <c r="F100" s="39">
        <f t="shared" si="15"/>
        <v>34</v>
      </c>
      <c r="G100" s="39">
        <f t="shared" si="15"/>
        <v>101</v>
      </c>
      <c r="H100" s="39">
        <f t="shared" si="15"/>
        <v>-3202</v>
      </c>
      <c r="I100" s="39">
        <f t="shared" si="15"/>
        <v>-579</v>
      </c>
      <c r="J100" s="39" t="str">
        <f t="shared" si="15"/>
        <v xml:space="preserve"> --- </v>
      </c>
      <c r="K100" s="39">
        <f t="shared" si="15"/>
        <v>-143</v>
      </c>
      <c r="L100" s="39">
        <f t="shared" si="15"/>
        <v>733</v>
      </c>
      <c r="M100" s="39">
        <f t="shared" si="15"/>
        <v>-1028</v>
      </c>
      <c r="N100" s="39">
        <f t="shared" si="15"/>
        <v>-4662</v>
      </c>
      <c r="O100" s="154">
        <f t="shared" si="15"/>
        <v>-41</v>
      </c>
      <c r="P100" s="155">
        <f t="shared" si="15"/>
        <v>-529</v>
      </c>
    </row>
    <row r="101" spans="1:16" ht="30" customHeight="1" thickBot="1">
      <c r="A101" s="152" t="s">
        <v>88</v>
      </c>
      <c r="B101" s="156">
        <f>IF(OR(B21=" --- ",B29=" --- ")," --- ",B21-B29)</f>
        <v>1158</v>
      </c>
      <c r="C101" s="157">
        <f t="shared" ref="C101:P101" si="16">IF(OR(C21=" --- ",C29=" --- ")," --- ",C21-C29)</f>
        <v>1140</v>
      </c>
      <c r="D101" s="157">
        <f t="shared" si="16"/>
        <v>1089</v>
      </c>
      <c r="E101" s="157">
        <f t="shared" si="16"/>
        <v>682</v>
      </c>
      <c r="F101" s="157">
        <f t="shared" si="16"/>
        <v>-3379</v>
      </c>
      <c r="G101" s="157">
        <f t="shared" si="16"/>
        <v>1065</v>
      </c>
      <c r="H101" s="157">
        <f t="shared" si="16"/>
        <v>1221</v>
      </c>
      <c r="I101" s="157">
        <f t="shared" si="16"/>
        <v>852</v>
      </c>
      <c r="J101" s="157">
        <f t="shared" si="16"/>
        <v>752</v>
      </c>
      <c r="K101" s="157">
        <f t="shared" si="16"/>
        <v>1232</v>
      </c>
      <c r="L101" s="157">
        <f t="shared" si="16"/>
        <v>1285</v>
      </c>
      <c r="M101" s="157">
        <f t="shared" si="16"/>
        <v>1467</v>
      </c>
      <c r="N101" s="157">
        <f t="shared" si="16"/>
        <v>-2363</v>
      </c>
      <c r="O101" s="158">
        <f t="shared" si="16"/>
        <v>1227</v>
      </c>
      <c r="P101" s="159">
        <f t="shared" si="16"/>
        <v>531</v>
      </c>
    </row>
    <row r="103" spans="1:16">
      <c r="P103" s="16" t="s">
        <v>113</v>
      </c>
    </row>
    <row r="147" spans="1:16" ht="13.5" thickBot="1">
      <c r="P147" s="16" t="s">
        <v>114</v>
      </c>
    </row>
    <row r="148" spans="1:16" ht="16.5" thickBot="1">
      <c r="A148" s="178" t="s">
        <v>91</v>
      </c>
      <c r="B148" s="180" t="s">
        <v>1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51"/>
    </row>
    <row r="149" spans="1:16" ht="114" customHeight="1" thickBot="1">
      <c r="A149" s="179"/>
      <c r="B149" s="17" t="s">
        <v>2</v>
      </c>
      <c r="C149" s="18" t="s">
        <v>3</v>
      </c>
      <c r="D149" s="18" t="s">
        <v>4</v>
      </c>
      <c r="E149" s="18" t="s">
        <v>5</v>
      </c>
      <c r="F149" s="18" t="s">
        <v>6</v>
      </c>
      <c r="G149" s="18" t="s">
        <v>7</v>
      </c>
      <c r="H149" s="18" t="s">
        <v>8</v>
      </c>
      <c r="I149" s="18" t="s">
        <v>9</v>
      </c>
      <c r="J149" s="18" t="s">
        <v>10</v>
      </c>
      <c r="K149" s="18" t="s">
        <v>11</v>
      </c>
      <c r="L149" s="18" t="s">
        <v>12</v>
      </c>
      <c r="M149" s="18" t="s">
        <v>13</v>
      </c>
      <c r="N149" s="18" t="s">
        <v>15</v>
      </c>
      <c r="O149" s="49" t="s">
        <v>14</v>
      </c>
      <c r="P149" s="52" t="s">
        <v>34</v>
      </c>
    </row>
    <row r="150" spans="1:16" ht="30" customHeight="1" thickBot="1">
      <c r="A150" s="143" t="s">
        <v>92</v>
      </c>
      <c r="B150" s="144">
        <f>IF(OR(B14=" --- ",B22=" --- ")," --- ",B14/B22*100-100)</f>
        <v>-10.602790965328737</v>
      </c>
      <c r="C150" s="36">
        <f t="shared" ref="C150:P150" si="17">IF(OR(C14=" --- ",C22=" --- ")," --- ",C14/C22*100-100)</f>
        <v>-6.056280587275694</v>
      </c>
      <c r="D150" s="36">
        <f t="shared" si="17"/>
        <v>-5.9927797833935017</v>
      </c>
      <c r="E150" s="36">
        <f t="shared" si="17"/>
        <v>-9.9928109273903658</v>
      </c>
      <c r="F150" s="36">
        <f t="shared" si="17"/>
        <v>-5.422893236789406</v>
      </c>
      <c r="G150" s="36">
        <f t="shared" si="17"/>
        <v>-9.2424523059825816</v>
      </c>
      <c r="H150" s="36">
        <f t="shared" si="17"/>
        <v>0.12130033964095333</v>
      </c>
      <c r="I150" s="36">
        <f t="shared" si="17"/>
        <v>-1.3628620102214626</v>
      </c>
      <c r="J150" s="36" t="str">
        <f t="shared" si="17"/>
        <v xml:space="preserve"> --- </v>
      </c>
      <c r="K150" s="36">
        <f t="shared" si="17"/>
        <v>-21.396579804560261</v>
      </c>
      <c r="L150" s="36">
        <f t="shared" si="17"/>
        <v>4.3812451960030643</v>
      </c>
      <c r="M150" s="36">
        <f t="shared" si="17"/>
        <v>6.8538791051879997</v>
      </c>
      <c r="N150" s="36">
        <f t="shared" si="17"/>
        <v>-24.497487437185924</v>
      </c>
      <c r="O150" s="145">
        <f t="shared" si="17"/>
        <v>-9.5198503429640482</v>
      </c>
      <c r="P150" s="146">
        <f t="shared" si="17"/>
        <v>-8.4620266553839656</v>
      </c>
    </row>
    <row r="151" spans="1:16" ht="30" customHeight="1" thickBot="1">
      <c r="A151" s="143" t="s">
        <v>93</v>
      </c>
      <c r="B151" s="148">
        <f>IF(OR(B22=" --- ",B30=" --- ")," --- ",B22/B30*100-100)</f>
        <v>30.412757973733562</v>
      </c>
      <c r="C151" s="149">
        <f t="shared" ref="C151:P151" si="18">IF(OR(C22=" --- ",C30=" --- ")," --- ",C22/C30*100-100)</f>
        <v>6.2391681109185413</v>
      </c>
      <c r="D151" s="149">
        <f t="shared" si="18"/>
        <v>11.00721346513491</v>
      </c>
      <c r="E151" s="149">
        <f t="shared" si="18"/>
        <v>30.671676843588529</v>
      </c>
      <c r="F151" s="149">
        <f t="shared" si="18"/>
        <v>5.6477864583333286</v>
      </c>
      <c r="G151" s="149">
        <f t="shared" si="18"/>
        <v>22.537448933272813</v>
      </c>
      <c r="H151" s="149">
        <f t="shared" si="18"/>
        <v>21.199647162599234</v>
      </c>
      <c r="I151" s="149">
        <f t="shared" si="18"/>
        <v>9.822263797942</v>
      </c>
      <c r="J151" s="149">
        <f t="shared" si="18"/>
        <v>22.421838544097056</v>
      </c>
      <c r="K151" s="149">
        <f t="shared" si="18"/>
        <v>4.4661846022968916</v>
      </c>
      <c r="L151" s="149">
        <f t="shared" si="18"/>
        <v>9.0528080469404841</v>
      </c>
      <c r="M151" s="149">
        <f t="shared" si="18"/>
        <v>9.5126400833984945</v>
      </c>
      <c r="N151" s="149">
        <f t="shared" si="18"/>
        <v>1.8554062699936082</v>
      </c>
      <c r="O151" s="150">
        <f t="shared" si="18"/>
        <v>20.788350489580722</v>
      </c>
      <c r="P151" s="151">
        <f t="shared" si="18"/>
        <v>13.986013986013972</v>
      </c>
    </row>
    <row r="152" spans="1:16" ht="15" customHeight="1" thickBot="1">
      <c r="A152" s="162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63"/>
    </row>
    <row r="153" spans="1:16" ht="30" customHeight="1" thickBot="1">
      <c r="A153" s="152" t="s">
        <v>94</v>
      </c>
      <c r="B153" s="153">
        <f>IF(OR(B14=" --- ",B22=" --- ")," --- ",B14-B22)</f>
        <v>-737</v>
      </c>
      <c r="C153" s="39">
        <f t="shared" ref="C153:P153" si="19">IF(OR(C14=" --- ",C22=" --- ")," --- ",C14-C22)</f>
        <v>-297</v>
      </c>
      <c r="D153" s="39">
        <f t="shared" si="19"/>
        <v>-249</v>
      </c>
      <c r="E153" s="39">
        <f t="shared" si="19"/>
        <v>-278</v>
      </c>
      <c r="F153" s="39">
        <f t="shared" si="19"/>
        <v>-352</v>
      </c>
      <c r="G153" s="39">
        <f t="shared" si="19"/>
        <v>-499</v>
      </c>
      <c r="H153" s="39">
        <f t="shared" si="19"/>
        <v>5</v>
      </c>
      <c r="I153" s="39">
        <f t="shared" si="19"/>
        <v>-48</v>
      </c>
      <c r="J153" s="39" t="str">
        <f t="shared" si="19"/>
        <v xml:space="preserve"> --- </v>
      </c>
      <c r="K153" s="39">
        <f t="shared" si="19"/>
        <v>-1051</v>
      </c>
      <c r="L153" s="39">
        <f t="shared" si="19"/>
        <v>171</v>
      </c>
      <c r="M153" s="39">
        <f t="shared" si="19"/>
        <v>288</v>
      </c>
      <c r="N153" s="39">
        <f t="shared" si="19"/>
        <v>-1170</v>
      </c>
      <c r="O153" s="154">
        <f t="shared" si="19"/>
        <v>-458</v>
      </c>
      <c r="P153" s="155">
        <f t="shared" si="19"/>
        <v>-400</v>
      </c>
    </row>
    <row r="154" spans="1:16" ht="30" customHeight="1" thickBot="1">
      <c r="A154" s="152" t="s">
        <v>95</v>
      </c>
      <c r="B154" s="156">
        <f>IF(OR(B22=" --- ",B30=" --- ")," --- ",B22-B30)</f>
        <v>1621</v>
      </c>
      <c r="C154" s="157">
        <f t="shared" ref="C154:P154" si="20">IF(OR(C22=" --- ",C30=" --- ")," --- ",C22-C30)</f>
        <v>288</v>
      </c>
      <c r="D154" s="157">
        <f t="shared" si="20"/>
        <v>412</v>
      </c>
      <c r="E154" s="157">
        <f t="shared" si="20"/>
        <v>653</v>
      </c>
      <c r="F154" s="157">
        <f t="shared" si="20"/>
        <v>347</v>
      </c>
      <c r="G154" s="157">
        <f t="shared" si="20"/>
        <v>993</v>
      </c>
      <c r="H154" s="157">
        <f t="shared" si="20"/>
        <v>721</v>
      </c>
      <c r="I154" s="157">
        <f t="shared" si="20"/>
        <v>315</v>
      </c>
      <c r="J154" s="157">
        <f t="shared" si="20"/>
        <v>961</v>
      </c>
      <c r="K154" s="157">
        <f t="shared" si="20"/>
        <v>210</v>
      </c>
      <c r="L154" s="157">
        <f t="shared" si="20"/>
        <v>324</v>
      </c>
      <c r="M154" s="157">
        <f t="shared" si="20"/>
        <v>365</v>
      </c>
      <c r="N154" s="157">
        <f t="shared" si="20"/>
        <v>87</v>
      </c>
      <c r="O154" s="158">
        <f t="shared" si="20"/>
        <v>828</v>
      </c>
      <c r="P154" s="159">
        <f t="shared" si="20"/>
        <v>580</v>
      </c>
    </row>
    <row r="156" spans="1:16">
      <c r="P156" s="16" t="s">
        <v>115</v>
      </c>
    </row>
  </sheetData>
  <mergeCells count="7">
    <mergeCell ref="A148:A149"/>
    <mergeCell ref="B148:O148"/>
    <mergeCell ref="A2:P2"/>
    <mergeCell ref="A6:A7"/>
    <mergeCell ref="B6:O6"/>
    <mergeCell ref="A95:A96"/>
    <mergeCell ref="B95:O95"/>
  </mergeCells>
  <conditionalFormatting sqref="B9">
    <cfRule type="expression" dxfId="9" priority="9" stopIfTrue="1">
      <formula>B9&gt;B17</formula>
    </cfRule>
    <cfRule type="expression" dxfId="8" priority="10" stopIfTrue="1">
      <formula>B9&lt;B17</formula>
    </cfRule>
  </conditionalFormatting>
  <conditionalFormatting sqref="C9:E9">
    <cfRule type="expression" dxfId="7" priority="7" stopIfTrue="1">
      <formula>C9&gt;C17</formula>
    </cfRule>
    <cfRule type="expression" dxfId="6" priority="8" stopIfTrue="1">
      <formula>C9&lt;C17</formula>
    </cfRule>
  </conditionalFormatting>
  <conditionalFormatting sqref="B10">
    <cfRule type="expression" dxfId="5" priority="5" stopIfTrue="1">
      <formula>B10&gt;B18</formula>
    </cfRule>
    <cfRule type="expression" dxfId="4" priority="6" stopIfTrue="1">
      <formula>B10&lt;B18</formula>
    </cfRule>
  </conditionalFormatting>
  <conditionalFormatting sqref="C9:O9">
    <cfRule type="expression" dxfId="3" priority="3" stopIfTrue="1">
      <formula>C9&gt;C17</formula>
    </cfRule>
    <cfRule type="expression" dxfId="2" priority="4" stopIfTrue="1">
      <formula>C9&lt;C17</formula>
    </cfRule>
  </conditionalFormatting>
  <conditionalFormatting sqref="C10:O10">
    <cfRule type="expression" dxfId="1" priority="1" stopIfTrue="1">
      <formula>C10&gt;C18</formula>
    </cfRule>
    <cfRule type="expression" dxfId="0" priority="2" stopIfTrue="1">
      <formula>C10&lt;C18</formula>
    </cfRule>
  </conditionalFormatting>
  <printOptions horizontalCentered="1"/>
  <pageMargins left="0.59055118110236227" right="0.19685039370078741" top="0.39370078740157483" bottom="0.19685039370078741" header="0.19685039370078741" footer="0.51181102362204722"/>
  <pageSetup paperSize="9" scale="43" fitToHeight="2" orientation="portrait" horizontalDpi="4294967293" verticalDpi="0" r:id="rId1"/>
  <headerFooter alignWithMargins="0"/>
  <rowBreaks count="1" manualBreakCount="1">
    <brk id="9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1"/>
  <sheetViews>
    <sheetView view="pageBreakPreview" zoomScale="70" zoomScaleNormal="70" zoomScaleSheetLayoutView="70" workbookViewId="0">
      <selection activeCell="A6" sqref="A6"/>
    </sheetView>
  </sheetViews>
  <sheetFormatPr defaultRowHeight="12.75"/>
  <cols>
    <col min="2" max="2" width="16.85546875" customWidth="1"/>
    <col min="3" max="3" width="53" customWidth="1"/>
    <col min="4" max="6" width="15.7109375" customWidth="1"/>
    <col min="7" max="10" width="13.7109375" customWidth="1"/>
    <col min="11" max="11" width="10.140625" customWidth="1"/>
    <col min="12" max="12" width="9.28515625" customWidth="1"/>
    <col min="13" max="13" width="10.28515625" customWidth="1"/>
  </cols>
  <sheetData>
    <row r="1" spans="1:20" s="79" customFormat="1" ht="14.25">
      <c r="L1" s="62" t="s">
        <v>29</v>
      </c>
    </row>
    <row r="2" spans="1:20" s="79" customFormat="1" ht="24.75" customHeight="1">
      <c r="A2" s="183" t="s">
        <v>51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74"/>
      <c r="N2" s="74"/>
      <c r="O2" s="63"/>
      <c r="P2" s="63"/>
      <c r="Q2" s="63"/>
      <c r="R2" s="63"/>
      <c r="S2" s="63"/>
      <c r="T2" s="63"/>
    </row>
    <row r="3" spans="1:20" s="79" customFormat="1" ht="19.5" customHeight="1">
      <c r="A3" s="64"/>
      <c r="T3" s="63"/>
    </row>
    <row r="4" spans="1:20" s="84" customFormat="1" ht="29.25" customHeight="1">
      <c r="A4" s="80" t="s">
        <v>65</v>
      </c>
      <c r="B4" s="81"/>
      <c r="C4" s="81"/>
      <c r="D4" s="81"/>
      <c r="E4" s="81"/>
      <c r="F4" s="82"/>
      <c r="G4" s="81"/>
      <c r="H4" s="81"/>
      <c r="I4" s="81"/>
      <c r="J4" s="81"/>
      <c r="K4" s="81"/>
      <c r="L4" s="83" t="s">
        <v>66</v>
      </c>
      <c r="M4"/>
    </row>
    <row r="5" spans="1:20" s="79" customFormat="1" ht="23.25" customHeight="1">
      <c r="A5" s="85"/>
    </row>
    <row r="6" spans="1:20" s="86" customFormat="1" ht="16.5" thickBot="1">
      <c r="A6" s="85"/>
      <c r="L6" s="66" t="s">
        <v>72</v>
      </c>
    </row>
    <row r="7" spans="1:20" s="87" customFormat="1" ht="36.75" customHeight="1">
      <c r="A7" s="184" t="s">
        <v>36</v>
      </c>
      <c r="B7" s="186" t="s">
        <v>37</v>
      </c>
      <c r="C7" s="188" t="s">
        <v>38</v>
      </c>
      <c r="D7" s="190" t="s">
        <v>39</v>
      </c>
      <c r="E7" s="191"/>
      <c r="F7" s="191"/>
      <c r="G7" s="192" t="s">
        <v>52</v>
      </c>
      <c r="H7" s="188"/>
      <c r="I7" s="193" t="s">
        <v>53</v>
      </c>
      <c r="J7" s="194"/>
      <c r="K7" s="195" t="s">
        <v>54</v>
      </c>
      <c r="L7" s="196"/>
      <c r="M7"/>
      <c r="N7"/>
    </row>
    <row r="8" spans="1:20" s="87" customFormat="1" ht="49.5" customHeight="1" thickBot="1">
      <c r="A8" s="185"/>
      <c r="B8" s="187"/>
      <c r="C8" s="189"/>
      <c r="D8" s="76" t="s">
        <v>55</v>
      </c>
      <c r="E8" s="77" t="s">
        <v>47</v>
      </c>
      <c r="F8" s="75" t="s">
        <v>41</v>
      </c>
      <c r="G8" s="76" t="s">
        <v>56</v>
      </c>
      <c r="H8" s="78" t="s">
        <v>57</v>
      </c>
      <c r="I8" s="76" t="s">
        <v>56</v>
      </c>
      <c r="J8" s="78" t="s">
        <v>57</v>
      </c>
      <c r="K8" s="197"/>
      <c r="L8" s="198"/>
      <c r="M8"/>
      <c r="N8"/>
    </row>
    <row r="9" spans="1:20" s="87" customFormat="1" ht="22.5" customHeight="1">
      <c r="A9" s="88" t="s">
        <v>58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90"/>
      <c r="M9"/>
      <c r="N9"/>
    </row>
    <row r="10" spans="1:20" ht="18" customHeight="1">
      <c r="A10" s="54" t="s">
        <v>61</v>
      </c>
      <c r="B10" s="91" t="s">
        <v>67</v>
      </c>
      <c r="C10" s="92" t="s">
        <v>27</v>
      </c>
      <c r="D10" s="93">
        <f>D16+D22</f>
        <v>28013</v>
      </c>
      <c r="E10" s="94">
        <f t="shared" ref="E10:F10" si="0">E16+E22</f>
        <v>28320</v>
      </c>
      <c r="F10" s="95">
        <f t="shared" si="0"/>
        <v>27062</v>
      </c>
      <c r="G10" s="96">
        <f>IF(OR(D10=0,E10=0)," --- ",D10/E10*100-100)</f>
        <v>-1.0840395480226022</v>
      </c>
      <c r="H10" s="97">
        <f>IF(OR(D10=0,E10=0)," --- ",D10-E10)</f>
        <v>-307</v>
      </c>
      <c r="I10" s="96">
        <f>IF(OR(E10=0,F10=0)," --- ",E10/F10*100-100)</f>
        <v>4.6485847313576301</v>
      </c>
      <c r="J10" s="98">
        <f>IF(OR(E10=0,F10=0)," --- ",E10-F10)</f>
        <v>1258</v>
      </c>
      <c r="K10" s="99">
        <v>8704</v>
      </c>
      <c r="L10" s="100">
        <f>RANK(K10,K$10:K$14)</f>
        <v>1</v>
      </c>
      <c r="N10" s="101"/>
      <c r="O10" s="101"/>
      <c r="P10" s="101"/>
    </row>
    <row r="11" spans="1:20" ht="18" customHeight="1">
      <c r="A11" s="54" t="s">
        <v>44</v>
      </c>
      <c r="B11" s="102" t="s">
        <v>68</v>
      </c>
      <c r="C11" s="103" t="s">
        <v>27</v>
      </c>
      <c r="D11" s="93">
        <f t="shared" ref="D11:F11" si="1">D17+D23</f>
        <v>27874</v>
      </c>
      <c r="E11" s="104">
        <f t="shared" si="1"/>
        <v>28630</v>
      </c>
      <c r="F11" s="105">
        <f t="shared" si="1"/>
        <v>0</v>
      </c>
      <c r="G11" s="106">
        <f t="shared" ref="G11:G14" si="2">IF(OR(D11=0,E11=0)," --- ",D11/E11*100-100)</f>
        <v>-2.6405867970660069</v>
      </c>
      <c r="H11" s="107">
        <f t="shared" ref="H11:H14" si="3">IF(OR(D11=0,E11=0)," --- ",D11-E11)</f>
        <v>-756</v>
      </c>
      <c r="I11" s="106" t="str">
        <f t="shared" ref="I11:I14" si="4">IF(OR(E11=0,F11=0)," --- ",E11/F11*100-100)</f>
        <v xml:space="preserve"> --- </v>
      </c>
      <c r="J11" s="108" t="str">
        <f t="shared" ref="J11:J14" si="5">IF(OR(E11=0,F11=0)," --- ",E11-F11)</f>
        <v xml:space="preserve"> --- </v>
      </c>
      <c r="K11" s="109">
        <v>1797</v>
      </c>
      <c r="L11" s="110">
        <f>RANK(K11,K$10:K$14)</f>
        <v>2</v>
      </c>
      <c r="N11" s="101"/>
      <c r="O11" s="101"/>
      <c r="P11" s="101"/>
    </row>
    <row r="12" spans="1:20" ht="18" customHeight="1">
      <c r="A12" s="54" t="s">
        <v>22</v>
      </c>
      <c r="B12" s="102" t="s">
        <v>69</v>
      </c>
      <c r="C12" s="103" t="s">
        <v>26</v>
      </c>
      <c r="D12" s="93">
        <f t="shared" ref="D12:F12" si="6">D18+D24</f>
        <v>29650</v>
      </c>
      <c r="E12" s="104">
        <f t="shared" si="6"/>
        <v>29271</v>
      </c>
      <c r="F12" s="105">
        <f t="shared" si="6"/>
        <v>28080</v>
      </c>
      <c r="G12" s="106">
        <f t="shared" si="2"/>
        <v>1.2947968979536029</v>
      </c>
      <c r="H12" s="107">
        <f t="shared" si="3"/>
        <v>379</v>
      </c>
      <c r="I12" s="106">
        <f t="shared" si="4"/>
        <v>4.2414529914530021</v>
      </c>
      <c r="J12" s="108">
        <f t="shared" si="5"/>
        <v>1191</v>
      </c>
      <c r="K12" s="111">
        <v>1356</v>
      </c>
      <c r="L12" s="110">
        <f>RANK(K12,K$10:K$14)</f>
        <v>3</v>
      </c>
      <c r="N12" s="101"/>
      <c r="O12" s="101"/>
      <c r="P12" s="101"/>
    </row>
    <row r="13" spans="1:20" ht="18" customHeight="1">
      <c r="A13" s="54" t="s">
        <v>59</v>
      </c>
      <c r="B13" s="102" t="s">
        <v>70</v>
      </c>
      <c r="C13" s="103" t="s">
        <v>45</v>
      </c>
      <c r="D13" s="93">
        <f t="shared" ref="D13:F13" si="7">D19+D25</f>
        <v>29235</v>
      </c>
      <c r="E13" s="104">
        <f t="shared" si="7"/>
        <v>30164</v>
      </c>
      <c r="F13" s="105">
        <f t="shared" si="7"/>
        <v>29053</v>
      </c>
      <c r="G13" s="106">
        <f t="shared" si="2"/>
        <v>-3.0798302612385555</v>
      </c>
      <c r="H13" s="107">
        <f t="shared" si="3"/>
        <v>-929</v>
      </c>
      <c r="I13" s="106">
        <f t="shared" si="4"/>
        <v>3.8240457095652687</v>
      </c>
      <c r="J13" s="108">
        <f t="shared" si="5"/>
        <v>1111</v>
      </c>
      <c r="K13" s="109">
        <v>1069</v>
      </c>
      <c r="L13" s="110">
        <f>RANK(K13,K$10:K$14)</f>
        <v>4</v>
      </c>
      <c r="N13" s="101"/>
      <c r="O13" s="101"/>
      <c r="P13" s="101"/>
    </row>
    <row r="14" spans="1:20" ht="18" customHeight="1" thickBot="1">
      <c r="A14" s="54" t="s">
        <v>23</v>
      </c>
      <c r="B14" s="102" t="s">
        <v>71</v>
      </c>
      <c r="C14" s="103" t="s">
        <v>60</v>
      </c>
      <c r="D14" s="93">
        <f t="shared" ref="D14:F14" si="8">D20+D26</f>
        <v>31584</v>
      </c>
      <c r="E14" s="104">
        <f t="shared" si="8"/>
        <v>29732</v>
      </c>
      <c r="F14" s="105">
        <f t="shared" si="8"/>
        <v>27944</v>
      </c>
      <c r="G14" s="106">
        <f t="shared" si="2"/>
        <v>6.2289788779766013</v>
      </c>
      <c r="H14" s="107">
        <f t="shared" si="3"/>
        <v>1852</v>
      </c>
      <c r="I14" s="106">
        <f t="shared" si="4"/>
        <v>6.3985113083309528</v>
      </c>
      <c r="J14" s="108">
        <f t="shared" si="5"/>
        <v>1788</v>
      </c>
      <c r="K14" s="109">
        <v>551</v>
      </c>
      <c r="L14" s="110">
        <f>RANK(K14,K$10:K$14)</f>
        <v>5</v>
      </c>
      <c r="N14" s="101"/>
      <c r="O14" s="101"/>
      <c r="P14" s="101"/>
    </row>
    <row r="15" spans="1:20" s="87" customFormat="1" ht="22.5" customHeight="1">
      <c r="A15" s="112" t="s">
        <v>62</v>
      </c>
      <c r="B15" s="113"/>
      <c r="C15" s="114"/>
      <c r="D15" s="115"/>
      <c r="E15" s="115"/>
      <c r="F15" s="115"/>
      <c r="G15" s="114"/>
      <c r="H15" s="114"/>
      <c r="I15" s="114"/>
      <c r="J15" s="114"/>
      <c r="K15" s="114"/>
      <c r="L15" s="116"/>
      <c r="M15"/>
      <c r="N15"/>
    </row>
    <row r="16" spans="1:20" ht="18" customHeight="1">
      <c r="A16" s="54" t="s">
        <v>61</v>
      </c>
      <c r="B16" s="91" t="s">
        <v>67</v>
      </c>
      <c r="C16" s="92" t="s">
        <v>27</v>
      </c>
      <c r="D16" s="59">
        <v>24135</v>
      </c>
      <c r="E16" s="60">
        <v>24258</v>
      </c>
      <c r="F16" s="61">
        <v>23540</v>
      </c>
      <c r="G16" s="96">
        <f>IF(OR(D16=0,E16=0)," --- ",D16/E16*100-100)</f>
        <v>-0.50704922087558657</v>
      </c>
      <c r="H16" s="97">
        <f>IF(OR(D16=0,E16=0)," --- ",D16-E16)</f>
        <v>-123</v>
      </c>
      <c r="I16" s="96">
        <f>IF(OR(E16=0,F16=0)," --- ",E16/F16*100-100)</f>
        <v>3.0501274426508047</v>
      </c>
      <c r="J16" s="117">
        <f>IF(OR(E16=0,F16=0)," --- ",E16-F16)</f>
        <v>718</v>
      </c>
      <c r="K16" s="99">
        <v>8704</v>
      </c>
      <c r="L16" s="100">
        <f>RANK(K16,K$16:K$20)</f>
        <v>1</v>
      </c>
      <c r="N16" s="101"/>
      <c r="O16" s="101"/>
      <c r="P16" s="101"/>
    </row>
    <row r="17" spans="1:16" ht="18" customHeight="1">
      <c r="A17" s="54" t="s">
        <v>44</v>
      </c>
      <c r="B17" s="102" t="s">
        <v>68</v>
      </c>
      <c r="C17" s="103" t="s">
        <v>27</v>
      </c>
      <c r="D17" s="59">
        <v>24063</v>
      </c>
      <c r="E17" s="60">
        <v>24603</v>
      </c>
      <c r="F17" s="105">
        <v>0</v>
      </c>
      <c r="G17" s="106">
        <f t="shared" ref="G17:G20" si="9">IF(OR(D17=0,E17=0)," --- ",D17/E17*100-100)</f>
        <v>-2.1948542860626787</v>
      </c>
      <c r="H17" s="107">
        <f t="shared" ref="H17:H20" si="10">IF(OR(D17=0,E17=0)," --- ",D17-E17)</f>
        <v>-540</v>
      </c>
      <c r="I17" s="106" t="str">
        <f t="shared" ref="I17:I20" si="11">IF(OR(E17=0,F17=0)," --- ",E17/F17*100-100)</f>
        <v xml:space="preserve"> --- </v>
      </c>
      <c r="J17" s="108" t="str">
        <f t="shared" ref="J17:J20" si="12">IF(OR(E17=0,F17=0)," --- ",E17-F17)</f>
        <v xml:space="preserve"> --- </v>
      </c>
      <c r="K17" s="109">
        <v>1797</v>
      </c>
      <c r="L17" s="110">
        <f t="shared" ref="L17:L20" si="13">RANK(K17,K$16:K$20)</f>
        <v>2</v>
      </c>
      <c r="N17" s="101"/>
      <c r="O17" s="101"/>
      <c r="P17" s="101"/>
    </row>
    <row r="18" spans="1:16" ht="18" customHeight="1">
      <c r="A18" s="54" t="s">
        <v>22</v>
      </c>
      <c r="B18" s="102" t="s">
        <v>69</v>
      </c>
      <c r="C18" s="103" t="s">
        <v>26</v>
      </c>
      <c r="D18" s="59">
        <v>25270</v>
      </c>
      <c r="E18" s="60">
        <v>24643</v>
      </c>
      <c r="F18" s="61">
        <v>24060</v>
      </c>
      <c r="G18" s="106">
        <f t="shared" si="9"/>
        <v>2.5443330763299912</v>
      </c>
      <c r="H18" s="107">
        <f t="shared" si="10"/>
        <v>627</v>
      </c>
      <c r="I18" s="106">
        <f t="shared" si="11"/>
        <v>2.4231088944305839</v>
      </c>
      <c r="J18" s="108">
        <f t="shared" si="12"/>
        <v>583</v>
      </c>
      <c r="K18" s="111">
        <v>1356</v>
      </c>
      <c r="L18" s="110">
        <f t="shared" si="13"/>
        <v>3</v>
      </c>
      <c r="N18" s="101"/>
      <c r="O18" s="101"/>
      <c r="P18" s="101"/>
    </row>
    <row r="19" spans="1:16" ht="18" customHeight="1">
      <c r="A19" s="54" t="s">
        <v>59</v>
      </c>
      <c r="B19" s="102" t="s">
        <v>70</v>
      </c>
      <c r="C19" s="103" t="s">
        <v>45</v>
      </c>
      <c r="D19" s="59">
        <v>24908</v>
      </c>
      <c r="E19" s="60">
        <v>25437</v>
      </c>
      <c r="F19" s="61">
        <v>24906</v>
      </c>
      <c r="G19" s="106">
        <f t="shared" si="9"/>
        <v>-2.0796477572040715</v>
      </c>
      <c r="H19" s="107">
        <f t="shared" si="10"/>
        <v>-529</v>
      </c>
      <c r="I19" s="106">
        <f t="shared" si="11"/>
        <v>2.132016381594795</v>
      </c>
      <c r="J19" s="108">
        <f t="shared" si="12"/>
        <v>531</v>
      </c>
      <c r="K19" s="109">
        <v>1069</v>
      </c>
      <c r="L19" s="110">
        <f t="shared" si="13"/>
        <v>4</v>
      </c>
      <c r="N19" s="101"/>
      <c r="O19" s="101"/>
      <c r="P19" s="101"/>
    </row>
    <row r="20" spans="1:16" ht="18" customHeight="1" thickBot="1">
      <c r="A20" s="54" t="s">
        <v>23</v>
      </c>
      <c r="B20" s="102" t="s">
        <v>71</v>
      </c>
      <c r="C20" s="103" t="s">
        <v>60</v>
      </c>
      <c r="D20" s="59">
        <v>27237</v>
      </c>
      <c r="E20" s="60">
        <v>25100</v>
      </c>
      <c r="F20" s="61">
        <v>23968</v>
      </c>
      <c r="G20" s="106">
        <f t="shared" si="9"/>
        <v>8.5139442231075577</v>
      </c>
      <c r="H20" s="107">
        <f t="shared" si="10"/>
        <v>2137</v>
      </c>
      <c r="I20" s="106">
        <f t="shared" si="11"/>
        <v>4.7229639519359239</v>
      </c>
      <c r="J20" s="108">
        <f t="shared" si="12"/>
        <v>1132</v>
      </c>
      <c r="K20" s="109">
        <v>551</v>
      </c>
      <c r="L20" s="110">
        <f t="shared" si="13"/>
        <v>5</v>
      </c>
      <c r="N20" s="101"/>
      <c r="O20" s="101"/>
      <c r="P20" s="101"/>
    </row>
    <row r="21" spans="1:16" s="87" customFormat="1" ht="22.5" customHeight="1">
      <c r="A21" s="118" t="s">
        <v>63</v>
      </c>
      <c r="B21" s="119"/>
      <c r="C21" s="120"/>
      <c r="D21" s="121"/>
      <c r="E21" s="121"/>
      <c r="F21" s="121"/>
      <c r="G21" s="120"/>
      <c r="H21" s="120"/>
      <c r="I21" s="120"/>
      <c r="J21" s="120"/>
      <c r="K21" s="120"/>
      <c r="L21" s="122"/>
      <c r="M21"/>
      <c r="N21" s="101"/>
      <c r="O21" s="101"/>
      <c r="P21" s="101"/>
    </row>
    <row r="22" spans="1:16" ht="18" customHeight="1">
      <c r="A22" s="54" t="s">
        <v>61</v>
      </c>
      <c r="B22" s="91" t="s">
        <v>67</v>
      </c>
      <c r="C22" s="92" t="s">
        <v>27</v>
      </c>
      <c r="D22" s="59">
        <v>3878</v>
      </c>
      <c r="E22" s="60">
        <v>4062</v>
      </c>
      <c r="F22" s="61">
        <v>3522</v>
      </c>
      <c r="G22" s="96">
        <f>IF(OR(D22=0,E22=0)," --- ",D22/E22*100-100)</f>
        <v>-4.5297882816346657</v>
      </c>
      <c r="H22" s="97">
        <f>IF(OR(D22=0,E22=0)," --- ",D22-E22)</f>
        <v>-184</v>
      </c>
      <c r="I22" s="96">
        <f>IF(OR(E22=0,F22=0)," --- ",E22/F22*100-100)</f>
        <v>15.332197614991472</v>
      </c>
      <c r="J22" s="117">
        <f>IF(OR(E22=0,F22=0)," --- ",E22-F22)</f>
        <v>540</v>
      </c>
      <c r="K22" s="99">
        <v>8704</v>
      </c>
      <c r="L22" s="100">
        <f>RANK(K22,K$22:K$26)</f>
        <v>1</v>
      </c>
      <c r="N22" s="101"/>
      <c r="O22" s="101"/>
      <c r="P22" s="101"/>
    </row>
    <row r="23" spans="1:16" ht="18" customHeight="1">
      <c r="A23" s="54" t="s">
        <v>44</v>
      </c>
      <c r="B23" s="102" t="s">
        <v>68</v>
      </c>
      <c r="C23" s="103" t="s">
        <v>27</v>
      </c>
      <c r="D23" s="59">
        <v>3811</v>
      </c>
      <c r="E23" s="60">
        <v>4027</v>
      </c>
      <c r="F23" s="105">
        <v>0</v>
      </c>
      <c r="G23" s="106">
        <f t="shared" ref="G23:G26" si="14">IF(OR(D23=0,E23=0)," --- ",D23/E23*100-100)</f>
        <v>-5.3637943878817964</v>
      </c>
      <c r="H23" s="107">
        <f t="shared" ref="H23:H26" si="15">IF(OR(D23=0,E23=0)," --- ",D23-E23)</f>
        <v>-216</v>
      </c>
      <c r="I23" s="106" t="str">
        <f t="shared" ref="I23:I26" si="16">IF(OR(E23=0,F23=0)," --- ",E23/F23*100-100)</f>
        <v xml:space="preserve"> --- </v>
      </c>
      <c r="J23" s="108" t="str">
        <f t="shared" ref="J23:J26" si="17">IF(OR(E23=0,F23=0)," --- ",E23-F23)</f>
        <v xml:space="preserve"> --- </v>
      </c>
      <c r="K23" s="109">
        <v>1797</v>
      </c>
      <c r="L23" s="110">
        <f t="shared" ref="L23:L26" si="18">RANK(K23,K$22:K$26)</f>
        <v>2</v>
      </c>
      <c r="N23" s="101"/>
      <c r="O23" s="101"/>
      <c r="P23" s="101"/>
    </row>
    <row r="24" spans="1:16" ht="18" customHeight="1">
      <c r="A24" s="54" t="s">
        <v>22</v>
      </c>
      <c r="B24" s="102" t="s">
        <v>69</v>
      </c>
      <c r="C24" s="103" t="s">
        <v>26</v>
      </c>
      <c r="D24" s="59">
        <v>4380</v>
      </c>
      <c r="E24" s="60">
        <v>4628</v>
      </c>
      <c r="F24" s="61">
        <v>4020</v>
      </c>
      <c r="G24" s="106">
        <f t="shared" si="14"/>
        <v>-5.3586862575626668</v>
      </c>
      <c r="H24" s="107">
        <f t="shared" si="15"/>
        <v>-248</v>
      </c>
      <c r="I24" s="106">
        <f t="shared" si="16"/>
        <v>15.124378109452735</v>
      </c>
      <c r="J24" s="108">
        <f t="shared" si="17"/>
        <v>608</v>
      </c>
      <c r="K24" s="111">
        <v>1356</v>
      </c>
      <c r="L24" s="110">
        <f t="shared" si="18"/>
        <v>3</v>
      </c>
      <c r="N24" s="101"/>
      <c r="O24" s="101"/>
      <c r="P24" s="101"/>
    </row>
    <row r="25" spans="1:16" ht="18" customHeight="1">
      <c r="A25" s="54" t="s">
        <v>59</v>
      </c>
      <c r="B25" s="102" t="s">
        <v>70</v>
      </c>
      <c r="C25" s="103" t="s">
        <v>45</v>
      </c>
      <c r="D25" s="59">
        <v>4327</v>
      </c>
      <c r="E25" s="60">
        <v>4727</v>
      </c>
      <c r="F25" s="61">
        <v>4147</v>
      </c>
      <c r="G25" s="106">
        <f t="shared" si="14"/>
        <v>-8.4620266553839656</v>
      </c>
      <c r="H25" s="107">
        <f t="shared" si="15"/>
        <v>-400</v>
      </c>
      <c r="I25" s="106">
        <f t="shared" si="16"/>
        <v>13.986013986013972</v>
      </c>
      <c r="J25" s="108">
        <f t="shared" si="17"/>
        <v>580</v>
      </c>
      <c r="K25" s="109">
        <v>1069</v>
      </c>
      <c r="L25" s="110">
        <f t="shared" si="18"/>
        <v>4</v>
      </c>
      <c r="N25" s="101"/>
      <c r="O25" s="101"/>
      <c r="P25" s="101"/>
    </row>
    <row r="26" spans="1:16" ht="18" customHeight="1" thickBot="1">
      <c r="A26" s="164" t="s">
        <v>23</v>
      </c>
      <c r="B26" s="165" t="s">
        <v>71</v>
      </c>
      <c r="C26" s="166" t="s">
        <v>60</v>
      </c>
      <c r="D26" s="167">
        <v>4347</v>
      </c>
      <c r="E26" s="168">
        <v>4632</v>
      </c>
      <c r="F26" s="169">
        <v>3976</v>
      </c>
      <c r="G26" s="170">
        <f t="shared" si="14"/>
        <v>-6.1528497409326377</v>
      </c>
      <c r="H26" s="171">
        <f t="shared" si="15"/>
        <v>-285</v>
      </c>
      <c r="I26" s="170">
        <f t="shared" si="16"/>
        <v>16.498993963782695</v>
      </c>
      <c r="J26" s="172">
        <f t="shared" si="17"/>
        <v>656</v>
      </c>
      <c r="K26" s="173">
        <v>551</v>
      </c>
      <c r="L26" s="174">
        <f t="shared" si="18"/>
        <v>5</v>
      </c>
      <c r="N26" s="101"/>
      <c r="O26" s="101"/>
      <c r="P26" s="101"/>
    </row>
    <row r="27" spans="1:16" ht="15">
      <c r="A27" s="67" t="s">
        <v>64</v>
      </c>
    </row>
    <row r="28" spans="1:16" ht="3" customHeight="1">
      <c r="E28" s="101"/>
      <c r="F28" s="101"/>
    </row>
    <row r="29" spans="1:16">
      <c r="L29" s="123" t="s">
        <v>73</v>
      </c>
    </row>
    <row r="69" spans="12:12" ht="3.75" customHeight="1"/>
    <row r="70" spans="12:12">
      <c r="L70" s="123"/>
    </row>
    <row r="110" spans="12:12" ht="3.75" customHeight="1"/>
    <row r="111" spans="12:12">
      <c r="L111" s="123"/>
    </row>
  </sheetData>
  <mergeCells count="8">
    <mergeCell ref="A2:L2"/>
    <mergeCell ref="A7:A8"/>
    <mergeCell ref="B7:B8"/>
    <mergeCell ref="C7:C8"/>
    <mergeCell ref="D7:F7"/>
    <mergeCell ref="G7:H7"/>
    <mergeCell ref="I7:J7"/>
    <mergeCell ref="K7:L8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50" orientation="portrait" horizontalDpi="4294967293" verticalDpi="0" r:id="rId1"/>
  <headerFooter alignWithMargins="0"/>
  <rowBreaks count="1" manualBreakCount="1">
    <brk id="6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OBSAH</vt:lpstr>
      <vt:lpstr>1</vt:lpstr>
      <vt:lpstr>2</vt:lpstr>
      <vt:lpstr>3</vt:lpstr>
      <vt:lpstr>4</vt:lpstr>
      <vt:lpstr>5</vt:lpstr>
      <vt:lpstr>Souhrn 5 nejobsazenějších oborů</vt:lpstr>
      <vt:lpstr>'1'!Oblast_tisku</vt:lpstr>
      <vt:lpstr>'2'!Oblast_tisku</vt:lpstr>
      <vt:lpstr>'3'!Oblast_tisku</vt:lpstr>
      <vt:lpstr>'4'!Oblast_tisku</vt:lpstr>
      <vt:lpstr>'5'!Oblast_tisku</vt:lpstr>
      <vt:lpstr>OBSAH!Oblast_tisku</vt:lpstr>
      <vt:lpstr>'Souhrn 5 nejobsazenějších oborů'!Oblast_tisku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Your User Name</cp:lastModifiedBy>
  <cp:lastPrinted>2011-09-21T11:21:55Z</cp:lastPrinted>
  <dcterms:created xsi:type="dcterms:W3CDTF">1997-01-24T11:07:25Z</dcterms:created>
  <dcterms:modified xsi:type="dcterms:W3CDTF">2011-09-21T11:22:07Z</dcterms:modified>
</cp:coreProperties>
</file>